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 activeTab="9"/>
  </bookViews>
  <sheets>
    <sheet name="1" sheetId="12" r:id="rId1"/>
    <sheet name="2" sheetId="9" r:id="rId2"/>
    <sheet name="3" sheetId="10" r:id="rId3"/>
    <sheet name="4" sheetId="11" r:id="rId4"/>
    <sheet name="5" sheetId="1" r:id="rId5"/>
    <sheet name="6" sheetId="3" r:id="rId6"/>
    <sheet name="7" sheetId="4" r:id="rId7"/>
    <sheet name="8" sheetId="5" r:id="rId8"/>
    <sheet name="9" sheetId="6" r:id="rId9"/>
    <sheet name="10" sheetId="7" r:id="rId10"/>
  </sheets>
  <definedNames>
    <definedName name="_xlnm.Print_Area" localSheetId="0">'1'!$A$1:$H$29</definedName>
    <definedName name="_xlnm.Print_Area" localSheetId="1">'2'!$A$1:$H$30</definedName>
  </definedNames>
  <calcPr calcId="162913"/>
</workbook>
</file>

<file path=xl/calcChain.xml><?xml version="1.0" encoding="utf-8"?>
<calcChain xmlns="http://schemas.openxmlformats.org/spreadsheetml/2006/main">
  <c r="D23" i="1" l="1"/>
  <c r="E104" i="1"/>
  <c r="E37" i="9" l="1"/>
  <c r="E38" i="9"/>
  <c r="D46" i="4" l="1"/>
  <c r="D53" i="4" s="1"/>
  <c r="H14" i="5" l="1"/>
  <c r="G14" i="5"/>
  <c r="F14" i="5"/>
  <c r="D50" i="7" l="1"/>
  <c r="D56" i="7" s="1"/>
  <c r="E72" i="6"/>
  <c r="E73" i="6"/>
  <c r="D51" i="6"/>
  <c r="D49" i="3"/>
  <c r="D48" i="1"/>
  <c r="D49" i="11"/>
  <c r="D48" i="10"/>
  <c r="D54" i="10" s="1"/>
  <c r="E99" i="9"/>
  <c r="E98" i="9"/>
  <c r="E97" i="9"/>
  <c r="E93" i="9"/>
  <c r="E92" i="9"/>
  <c r="E91" i="9"/>
  <c r="E87" i="9"/>
  <c r="E86" i="9"/>
  <c r="E85" i="9"/>
  <c r="E84" i="9"/>
  <c r="E83" i="9"/>
  <c r="E82" i="9"/>
  <c r="E81" i="9"/>
  <c r="E80" i="9"/>
  <c r="E76" i="9"/>
  <c r="E75" i="9"/>
  <c r="E74" i="9"/>
  <c r="E73" i="9"/>
  <c r="E72" i="9"/>
  <c r="E71" i="9"/>
  <c r="E70" i="9"/>
  <c r="E69" i="9"/>
  <c r="E67" i="9"/>
  <c r="E66" i="9"/>
  <c r="E65" i="9"/>
  <c r="E61" i="9"/>
  <c r="E95" i="12"/>
  <c r="E94" i="12"/>
  <c r="E96" i="12" s="1"/>
  <c r="E54" i="7"/>
  <c r="E53" i="7"/>
  <c r="E52" i="7"/>
  <c r="E73" i="7"/>
  <c r="E74" i="7"/>
  <c r="E103" i="7"/>
  <c r="E102" i="7"/>
  <c r="E98" i="7"/>
  <c r="E97" i="7"/>
  <c r="E96" i="7"/>
  <c r="E92" i="7"/>
  <c r="E91" i="7"/>
  <c r="E90" i="7"/>
  <c r="E86" i="7"/>
  <c r="E85" i="7"/>
  <c r="E84" i="7"/>
  <c r="E83" i="7"/>
  <c r="E82" i="7"/>
  <c r="E81" i="7"/>
  <c r="E100" i="9" l="1"/>
  <c r="D55" i="11"/>
  <c r="D55" i="3"/>
  <c r="E55" i="7"/>
  <c r="E56" i="7" s="1"/>
  <c r="E104" i="7"/>
  <c r="D21" i="7" s="1"/>
  <c r="E87" i="7"/>
  <c r="D18" i="7" s="1"/>
  <c r="E93" i="7"/>
  <c r="D19" i="7" s="1"/>
  <c r="E99" i="7"/>
  <c r="D20" i="7" s="1"/>
  <c r="E66" i="7"/>
  <c r="E50" i="7"/>
  <c r="E58" i="7"/>
  <c r="E59" i="7" s="1"/>
  <c r="D13" i="7" s="1"/>
  <c r="D60" i="7"/>
  <c r="D69" i="7" s="1"/>
  <c r="E48" i="7"/>
  <c r="E49" i="7" s="1"/>
  <c r="D11" i="7" s="1"/>
  <c r="E44" i="7"/>
  <c r="E43" i="7"/>
  <c r="E42" i="7"/>
  <c r="E41" i="7"/>
  <c r="E40" i="7"/>
  <c r="H22" i="7"/>
  <c r="G22" i="7"/>
  <c r="F22" i="7"/>
  <c r="E22" i="7"/>
  <c r="E45" i="7" l="1"/>
  <c r="E60" i="7"/>
  <c r="E46" i="7" l="1"/>
  <c r="D10" i="7"/>
  <c r="D12" i="7"/>
  <c r="E61" i="7"/>
  <c r="E93" i="6"/>
  <c r="E92" i="6"/>
  <c r="E91" i="6"/>
  <c r="E90" i="6"/>
  <c r="E21" i="5"/>
  <c r="E103" i="6"/>
  <c r="E102" i="6"/>
  <c r="E98" i="6"/>
  <c r="E97" i="6"/>
  <c r="E86" i="6"/>
  <c r="E85" i="6"/>
  <c r="E84" i="6"/>
  <c r="E83" i="6"/>
  <c r="E82" i="6"/>
  <c r="E81" i="6"/>
  <c r="E80" i="6"/>
  <c r="E64" i="6"/>
  <c r="E65" i="6" s="1"/>
  <c r="D17" i="6" s="1"/>
  <c r="E59" i="6"/>
  <c r="E60" i="6" s="1"/>
  <c r="D57" i="6"/>
  <c r="D61" i="6" s="1"/>
  <c r="D66" i="6" s="1"/>
  <c r="D78" i="6" s="1"/>
  <c r="E55" i="6"/>
  <c r="E54" i="6"/>
  <c r="E53" i="6"/>
  <c r="E49" i="6"/>
  <c r="E50" i="6" s="1"/>
  <c r="E45" i="6"/>
  <c r="E44" i="6"/>
  <c r="E43" i="6"/>
  <c r="E42" i="6"/>
  <c r="E41" i="6"/>
  <c r="E40" i="6"/>
  <c r="H23" i="6"/>
  <c r="G23" i="6"/>
  <c r="F23" i="6"/>
  <c r="E23" i="6"/>
  <c r="E90" i="5"/>
  <c r="E70" i="5"/>
  <c r="E96" i="5"/>
  <c r="E95" i="5"/>
  <c r="E75" i="5"/>
  <c r="E74" i="5"/>
  <c r="E73" i="5"/>
  <c r="E72" i="5"/>
  <c r="E71" i="5"/>
  <c r="E69" i="5"/>
  <c r="E68" i="5"/>
  <c r="E67" i="5"/>
  <c r="E55" i="5"/>
  <c r="E56" i="5" s="1"/>
  <c r="D12" i="5" s="1"/>
  <c r="E51" i="5"/>
  <c r="E52" i="5" s="1"/>
  <c r="D13" i="5" s="1"/>
  <c r="E47" i="5"/>
  <c r="E46" i="5"/>
  <c r="E45" i="5"/>
  <c r="D49" i="5"/>
  <c r="D53" i="5" s="1"/>
  <c r="D57" i="5" s="1"/>
  <c r="D65" i="5" s="1"/>
  <c r="D77" i="5" s="1"/>
  <c r="E41" i="5"/>
  <c r="E40" i="5"/>
  <c r="E39" i="5"/>
  <c r="E38" i="5"/>
  <c r="H21" i="5"/>
  <c r="G21" i="5"/>
  <c r="F21" i="5"/>
  <c r="E106" i="4"/>
  <c r="E105" i="4"/>
  <c r="E101" i="4"/>
  <c r="E100" i="4"/>
  <c r="E99" i="4"/>
  <c r="E89" i="4"/>
  <c r="E88" i="4"/>
  <c r="E87" i="4"/>
  <c r="E86" i="4"/>
  <c r="E85" i="4"/>
  <c r="E84" i="4"/>
  <c r="E83" i="4"/>
  <c r="E79" i="4"/>
  <c r="E78" i="4"/>
  <c r="E77" i="4"/>
  <c r="E76" i="4"/>
  <c r="E75" i="4"/>
  <c r="E74" i="4"/>
  <c r="E73" i="4"/>
  <c r="E72" i="4"/>
  <c r="E71" i="4"/>
  <c r="E70" i="4"/>
  <c r="E69" i="4"/>
  <c r="E68" i="4"/>
  <c r="E55" i="4"/>
  <c r="E56" i="4" s="1"/>
  <c r="D57" i="4"/>
  <c r="D66" i="4" s="1"/>
  <c r="D81" i="4" s="1"/>
  <c r="D91" i="4" s="1"/>
  <c r="D97" i="4" s="1"/>
  <c r="D103" i="4" s="1"/>
  <c r="D108" i="4" s="1"/>
  <c r="E51" i="4"/>
  <c r="E50" i="4"/>
  <c r="E49" i="4"/>
  <c r="E45" i="4"/>
  <c r="E46" i="4" s="1"/>
  <c r="D11" i="4" s="1"/>
  <c r="E41" i="4"/>
  <c r="E40" i="4"/>
  <c r="E39" i="4"/>
  <c r="E38" i="4"/>
  <c r="H22" i="4"/>
  <c r="G22" i="4"/>
  <c r="F22" i="4"/>
  <c r="E22" i="4"/>
  <c r="E97" i="5" l="1"/>
  <c r="D20" i="5" s="1"/>
  <c r="E80" i="4"/>
  <c r="D17" i="4" s="1"/>
  <c r="E107" i="4"/>
  <c r="D21" i="4" s="1"/>
  <c r="E90" i="4"/>
  <c r="D18" i="4" s="1"/>
  <c r="E104" i="6"/>
  <c r="D22" i="6" s="1"/>
  <c r="E66" i="6"/>
  <c r="E87" i="6"/>
  <c r="E99" i="6"/>
  <c r="E94" i="6"/>
  <c r="D20" i="6" s="1"/>
  <c r="E46" i="6"/>
  <c r="E47" i="6" s="1"/>
  <c r="D13" i="6"/>
  <c r="E51" i="6"/>
  <c r="E61" i="6"/>
  <c r="D14" i="6"/>
  <c r="E56" i="6"/>
  <c r="E76" i="5"/>
  <c r="E53" i="5"/>
  <c r="E48" i="5"/>
  <c r="E57" i="5"/>
  <c r="E42" i="5"/>
  <c r="E102" i="4"/>
  <c r="E52" i="4"/>
  <c r="E53" i="4" s="1"/>
  <c r="E57" i="4"/>
  <c r="D13" i="4"/>
  <c r="E42" i="4"/>
  <c r="D11" i="6" l="1"/>
  <c r="E58" i="5"/>
  <c r="E81" i="4"/>
  <c r="E108" i="4"/>
  <c r="E91" i="4"/>
  <c r="D12" i="4"/>
  <c r="D21" i="6"/>
  <c r="D19" i="6"/>
  <c r="E62" i="6"/>
  <c r="E57" i="6"/>
  <c r="D12" i="6"/>
  <c r="E77" i="5"/>
  <c r="D17" i="5"/>
  <c r="E43" i="5"/>
  <c r="D10" i="5"/>
  <c r="E49" i="5"/>
  <c r="D11" i="5"/>
  <c r="E103" i="4"/>
  <c r="D20" i="4"/>
  <c r="E43" i="4"/>
  <c r="E58" i="4"/>
  <c r="D10" i="4"/>
  <c r="E95" i="3" l="1"/>
  <c r="E94" i="3"/>
  <c r="E93" i="3"/>
  <c r="E53" i="3"/>
  <c r="E52" i="3"/>
  <c r="E51" i="3"/>
  <c r="E43" i="3"/>
  <c r="E42" i="3"/>
  <c r="E41" i="3"/>
  <c r="E40" i="3"/>
  <c r="E54" i="3" l="1"/>
  <c r="E55" i="3" s="1"/>
  <c r="E96" i="3"/>
  <c r="D22" i="3" s="1"/>
  <c r="E44" i="3"/>
  <c r="E45" i="3" s="1"/>
  <c r="E100" i="3"/>
  <c r="E99" i="3"/>
  <c r="E89" i="3"/>
  <c r="E88" i="3"/>
  <c r="E87" i="3"/>
  <c r="E72" i="3"/>
  <c r="E71" i="3"/>
  <c r="E70" i="3"/>
  <c r="E69" i="3"/>
  <c r="E68" i="3"/>
  <c r="E67" i="3"/>
  <c r="E66" i="3"/>
  <c r="E62" i="3"/>
  <c r="E63" i="3" s="1"/>
  <c r="E16" i="3"/>
  <c r="F16" i="3"/>
  <c r="G16" i="3"/>
  <c r="H16" i="3"/>
  <c r="E57" i="3"/>
  <c r="E58" i="3" s="1"/>
  <c r="D15" i="3" s="1"/>
  <c r="D59" i="3"/>
  <c r="D64" i="3" s="1"/>
  <c r="D74" i="3" s="1"/>
  <c r="D85" i="3" s="1"/>
  <c r="D91" i="3" s="1"/>
  <c r="D97" i="3" s="1"/>
  <c r="E47" i="3"/>
  <c r="E48" i="3" s="1"/>
  <c r="H24" i="3"/>
  <c r="H25" i="3" s="1"/>
  <c r="G24" i="3"/>
  <c r="G25" i="3" s="1"/>
  <c r="F24" i="3"/>
  <c r="F25" i="3" s="1"/>
  <c r="E24" i="3"/>
  <c r="E25" i="3" s="1"/>
  <c r="D13" i="3" l="1"/>
  <c r="E49" i="3"/>
  <c r="E90" i="3"/>
  <c r="D21" i="3" s="1"/>
  <c r="E101" i="3"/>
  <c r="D23" i="3" s="1"/>
  <c r="E97" i="3"/>
  <c r="D102" i="3"/>
  <c r="E91" i="3"/>
  <c r="E102" i="3"/>
  <c r="E73" i="3"/>
  <c r="E74" i="3" s="1"/>
  <c r="E64" i="3"/>
  <c r="D18" i="3"/>
  <c r="D14" i="3"/>
  <c r="E59" i="3"/>
  <c r="E66" i="1"/>
  <c r="E67" i="1"/>
  <c r="E95" i="1"/>
  <c r="E94" i="1"/>
  <c r="E93" i="1"/>
  <c r="E100" i="1"/>
  <c r="E99" i="1"/>
  <c r="E82" i="1"/>
  <c r="E81" i="1"/>
  <c r="E80" i="1"/>
  <c r="E79" i="1"/>
  <c r="E78" i="1"/>
  <c r="E77" i="1"/>
  <c r="E76" i="1"/>
  <c r="E75" i="1"/>
  <c r="E14" i="1"/>
  <c r="E40" i="1"/>
  <c r="E39" i="1"/>
  <c r="E38" i="1"/>
  <c r="E37" i="1"/>
  <c r="E50" i="1"/>
  <c r="E51" i="1" s="1"/>
  <c r="D13" i="1" s="1"/>
  <c r="E46" i="1"/>
  <c r="E45" i="1"/>
  <c r="E44" i="1"/>
  <c r="E54" i="1"/>
  <c r="E55" i="1" s="1"/>
  <c r="D12" i="1" s="1"/>
  <c r="D52" i="1"/>
  <c r="D56" i="1" s="1"/>
  <c r="E59" i="1"/>
  <c r="E60" i="1" s="1"/>
  <c r="H22" i="1"/>
  <c r="G22" i="1"/>
  <c r="F22" i="1"/>
  <c r="E22" i="1"/>
  <c r="E100" i="11"/>
  <c r="E99" i="11"/>
  <c r="E95" i="11"/>
  <c r="E94" i="11"/>
  <c r="E93" i="11"/>
  <c r="E101" i="11" l="1"/>
  <c r="E96" i="11"/>
  <c r="D73" i="1"/>
  <c r="D61" i="1"/>
  <c r="E61" i="1" s="1"/>
  <c r="D19" i="3"/>
  <c r="E60" i="3"/>
  <c r="D12" i="3"/>
  <c r="D16" i="3" s="1"/>
  <c r="E96" i="1"/>
  <c r="D20" i="1" s="1"/>
  <c r="D16" i="1"/>
  <c r="E101" i="1"/>
  <c r="E23" i="1"/>
  <c r="E41" i="1"/>
  <c r="E42" i="1" s="1"/>
  <c r="E83" i="1"/>
  <c r="E47" i="1"/>
  <c r="D11" i="1" s="1"/>
  <c r="E56" i="1"/>
  <c r="E52" i="1"/>
  <c r="E64" i="11"/>
  <c r="E57" i="11"/>
  <c r="E58" i="11" s="1"/>
  <c r="D59" i="11"/>
  <c r="D67" i="11" s="1"/>
  <c r="E53" i="11"/>
  <c r="E52" i="11"/>
  <c r="E51" i="11"/>
  <c r="E47" i="11"/>
  <c r="E48" i="11" s="1"/>
  <c r="E43" i="11"/>
  <c r="E42" i="11"/>
  <c r="E41" i="11"/>
  <c r="E40" i="11"/>
  <c r="E39" i="11"/>
  <c r="H23" i="11"/>
  <c r="G23" i="11"/>
  <c r="F23" i="11"/>
  <c r="E23" i="11"/>
  <c r="D14" i="11" l="1"/>
  <c r="E49" i="11"/>
  <c r="E48" i="1"/>
  <c r="D10" i="1"/>
  <c r="D14" i="1" s="1"/>
  <c r="D18" i="1"/>
  <c r="D21" i="1"/>
  <c r="E57" i="1"/>
  <c r="E59" i="11"/>
  <c r="E54" i="11"/>
  <c r="D13" i="11"/>
  <c r="E44" i="11"/>
  <c r="E45" i="11" l="1"/>
  <c r="D11" i="11"/>
  <c r="E55" i="11"/>
  <c r="D12" i="11"/>
  <c r="E60" i="11"/>
  <c r="E102" i="10" l="1"/>
  <c r="E69" i="10"/>
  <c r="E41" i="10"/>
  <c r="E56" i="10"/>
  <c r="E57" i="10" s="1"/>
  <c r="D14" i="10" s="1"/>
  <c r="D58" i="10"/>
  <c r="D65" i="10" s="1"/>
  <c r="E52" i="10"/>
  <c r="E51" i="10"/>
  <c r="E50" i="10"/>
  <c r="E46" i="10"/>
  <c r="E47" i="10" s="1"/>
  <c r="E42" i="10"/>
  <c r="E40" i="10"/>
  <c r="E39" i="10"/>
  <c r="E38" i="10"/>
  <c r="H23" i="10"/>
  <c r="G23" i="10"/>
  <c r="F23" i="10"/>
  <c r="E23" i="10"/>
  <c r="D12" i="10" l="1"/>
  <c r="E48" i="10"/>
  <c r="E58" i="10"/>
  <c r="E43" i="10"/>
  <c r="E53" i="10"/>
  <c r="E54" i="10" l="1"/>
  <c r="D13" i="10"/>
  <c r="E44" i="10"/>
  <c r="D11" i="10"/>
  <c r="E59" i="10"/>
  <c r="E68" i="9" l="1"/>
  <c r="E77" i="9" s="1"/>
  <c r="E103" i="9"/>
  <c r="E48" i="9"/>
  <c r="E47" i="9"/>
  <c r="E41" i="9"/>
  <c r="E40" i="9"/>
  <c r="E39" i="9"/>
  <c r="E56" i="9"/>
  <c r="E57" i="9" s="1"/>
  <c r="D14" i="9" s="1"/>
  <c r="E52" i="9"/>
  <c r="E53" i="9" s="1"/>
  <c r="D13" i="9" s="1"/>
  <c r="D50" i="9"/>
  <c r="D54" i="9" s="1"/>
  <c r="D63" i="9" s="1"/>
  <c r="E46" i="9"/>
  <c r="E42" i="9"/>
  <c r="H23" i="9"/>
  <c r="G23" i="9"/>
  <c r="F23" i="9"/>
  <c r="E23" i="9"/>
  <c r="E43" i="9" l="1"/>
  <c r="E49" i="9"/>
  <c r="E54" i="9"/>
  <c r="E58" i="9"/>
  <c r="E64" i="12"/>
  <c r="E49" i="12"/>
  <c r="E48" i="12"/>
  <c r="E47" i="12"/>
  <c r="E43" i="12"/>
  <c r="E42" i="12"/>
  <c r="E41" i="12"/>
  <c r="E40" i="12"/>
  <c r="E36" i="12"/>
  <c r="D51" i="12"/>
  <c r="E50" i="9" l="1"/>
  <c r="D12" i="9"/>
  <c r="E44" i="9"/>
  <c r="D11" i="9"/>
  <c r="D15" i="9" s="1"/>
  <c r="E59" i="9"/>
  <c r="E44" i="12"/>
  <c r="E50" i="12"/>
  <c r="D11" i="12" s="1"/>
  <c r="D20" i="12"/>
  <c r="E90" i="12"/>
  <c r="E89" i="12"/>
  <c r="E88" i="12"/>
  <c r="E84" i="12"/>
  <c r="E83" i="12"/>
  <c r="E82" i="12"/>
  <c r="E78" i="12"/>
  <c r="E77" i="12"/>
  <c r="E76" i="12"/>
  <c r="E75" i="12"/>
  <c r="E74" i="12"/>
  <c r="E73" i="12"/>
  <c r="E72" i="12"/>
  <c r="E68" i="12"/>
  <c r="E67" i="12"/>
  <c r="E66" i="12"/>
  <c r="E65" i="12"/>
  <c r="E63" i="12"/>
  <c r="E62" i="12"/>
  <c r="E58" i="12"/>
  <c r="E59" i="12" s="1"/>
  <c r="D15" i="12" s="1"/>
  <c r="E53" i="12"/>
  <c r="E54" i="12" s="1"/>
  <c r="D12" i="12" s="1"/>
  <c r="D45" i="12"/>
  <c r="D55" i="12" s="1"/>
  <c r="D60" i="12" s="1"/>
  <c r="D70" i="12" s="1"/>
  <c r="D80" i="12" s="1"/>
  <c r="D86" i="12" s="1"/>
  <c r="D92" i="12" s="1"/>
  <c r="D97" i="12" s="1"/>
  <c r="E97" i="12" s="1"/>
  <c r="E37" i="12"/>
  <c r="H21" i="12"/>
  <c r="G21" i="12"/>
  <c r="F21" i="12"/>
  <c r="E21" i="12"/>
  <c r="E56" i="12" l="1"/>
  <c r="D10" i="12"/>
  <c r="E38" i="12"/>
  <c r="E51" i="12"/>
  <c r="E45" i="12"/>
  <c r="E55" i="12"/>
  <c r="E69" i="12"/>
  <c r="E85" i="12"/>
  <c r="E79" i="12"/>
  <c r="E91" i="12"/>
  <c r="E60" i="12"/>
  <c r="E98" i="12" l="1"/>
  <c r="E99" i="12" s="1"/>
  <c r="E80" i="12"/>
  <c r="D17" i="12"/>
  <c r="E70" i="12"/>
  <c r="D16" i="12"/>
  <c r="E92" i="12"/>
  <c r="D19" i="12"/>
  <c r="E86" i="12"/>
  <c r="D18" i="12"/>
  <c r="D9" i="12"/>
  <c r="D13" i="12" s="1"/>
  <c r="D14" i="4" l="1"/>
  <c r="C166" i="7" l="1"/>
  <c r="E166" i="7" s="1"/>
  <c r="C165" i="7"/>
  <c r="E165" i="7" s="1"/>
  <c r="C164" i="7"/>
  <c r="F164" i="7" s="1"/>
  <c r="G164" i="7" s="1"/>
  <c r="H164" i="7" s="1"/>
  <c r="C163" i="7"/>
  <c r="E163" i="7" s="1"/>
  <c r="C162" i="7"/>
  <c r="F162" i="7" s="1"/>
  <c r="G162" i="7" s="1"/>
  <c r="H162" i="7" s="1"/>
  <c r="C161" i="7"/>
  <c r="E161" i="7" s="1"/>
  <c r="C160" i="7"/>
  <c r="F160" i="7" s="1"/>
  <c r="G160" i="7" s="1"/>
  <c r="H160" i="7" s="1"/>
  <c r="C159" i="7"/>
  <c r="E159" i="7" s="1"/>
  <c r="C158" i="7"/>
  <c r="E158" i="7" s="1"/>
  <c r="C157" i="7"/>
  <c r="E157" i="7" s="1"/>
  <c r="C156" i="7"/>
  <c r="F156" i="7" s="1"/>
  <c r="G156" i="7" s="1"/>
  <c r="H156" i="7" s="1"/>
  <c r="C155" i="7"/>
  <c r="F155" i="7" s="1"/>
  <c r="G155" i="7" s="1"/>
  <c r="H155" i="7" s="1"/>
  <c r="C154" i="7"/>
  <c r="E154" i="7" s="1"/>
  <c r="C153" i="7"/>
  <c r="F153" i="7" s="1"/>
  <c r="G153" i="7" s="1"/>
  <c r="H153" i="7" s="1"/>
  <c r="C152" i="7"/>
  <c r="F152" i="7" s="1"/>
  <c r="G152" i="7" s="1"/>
  <c r="H152" i="7" s="1"/>
  <c r="C151" i="7"/>
  <c r="F151" i="7" s="1"/>
  <c r="G151" i="7" s="1"/>
  <c r="D79" i="7"/>
  <c r="E77" i="7"/>
  <c r="E76" i="7"/>
  <c r="E75" i="7"/>
  <c r="E72" i="7"/>
  <c r="E71" i="7"/>
  <c r="E67" i="7"/>
  <c r="E65" i="7"/>
  <c r="E64" i="7"/>
  <c r="E63" i="7"/>
  <c r="H14" i="7"/>
  <c r="H23" i="7" s="1"/>
  <c r="G14" i="7"/>
  <c r="G23" i="7" s="1"/>
  <c r="F14" i="7"/>
  <c r="F23" i="7" s="1"/>
  <c r="E14" i="7"/>
  <c r="E23" i="7" s="1"/>
  <c r="C160" i="6"/>
  <c r="E160" i="6" s="1"/>
  <c r="C159" i="6"/>
  <c r="F159" i="6" s="1"/>
  <c r="G159" i="6" s="1"/>
  <c r="H159" i="6" s="1"/>
  <c r="C158" i="6"/>
  <c r="E158" i="6" s="1"/>
  <c r="C157" i="6"/>
  <c r="F157" i="6" s="1"/>
  <c r="G157" i="6" s="1"/>
  <c r="H157" i="6" s="1"/>
  <c r="C156" i="6"/>
  <c r="E156" i="6" s="1"/>
  <c r="C155" i="6"/>
  <c r="F155" i="6" s="1"/>
  <c r="G155" i="6" s="1"/>
  <c r="H155" i="6" s="1"/>
  <c r="C154" i="6"/>
  <c r="E154" i="6" s="1"/>
  <c r="C153" i="6"/>
  <c r="F153" i="6" s="1"/>
  <c r="G153" i="6" s="1"/>
  <c r="H153" i="6" s="1"/>
  <c r="C152" i="6"/>
  <c r="E152" i="6" s="1"/>
  <c r="C151" i="6"/>
  <c r="F151" i="6" s="1"/>
  <c r="G151" i="6" s="1"/>
  <c r="H151" i="6" s="1"/>
  <c r="C150" i="6"/>
  <c r="E150" i="6" s="1"/>
  <c r="C149" i="6"/>
  <c r="F149" i="6" s="1"/>
  <c r="G149" i="6" s="1"/>
  <c r="H149" i="6" s="1"/>
  <c r="C148" i="6"/>
  <c r="E148" i="6" s="1"/>
  <c r="C147" i="6"/>
  <c r="F147" i="6" s="1"/>
  <c r="G147" i="6" s="1"/>
  <c r="H147" i="6" s="1"/>
  <c r="C146" i="6"/>
  <c r="E146" i="6" s="1"/>
  <c r="C145" i="6"/>
  <c r="F145" i="6" s="1"/>
  <c r="G145" i="6" s="1"/>
  <c r="H145" i="6" s="1"/>
  <c r="C144" i="6"/>
  <c r="E144" i="6" s="1"/>
  <c r="C143" i="6"/>
  <c r="F143" i="6" s="1"/>
  <c r="G143" i="6" s="1"/>
  <c r="H143" i="6" s="1"/>
  <c r="C142" i="6"/>
  <c r="E142" i="6" s="1"/>
  <c r="D88" i="6"/>
  <c r="E76" i="6"/>
  <c r="E75" i="6"/>
  <c r="E74" i="6"/>
  <c r="E71" i="6"/>
  <c r="E70" i="6"/>
  <c r="E69" i="6"/>
  <c r="E68" i="6"/>
  <c r="H15" i="6"/>
  <c r="H24" i="6" s="1"/>
  <c r="G15" i="6"/>
  <c r="G24" i="6" s="1"/>
  <c r="F15" i="6"/>
  <c r="F24" i="6" s="1"/>
  <c r="E15" i="6"/>
  <c r="E24" i="6" s="1"/>
  <c r="C159" i="5"/>
  <c r="E159" i="5" s="1"/>
  <c r="C158" i="5"/>
  <c r="E158" i="5" s="1"/>
  <c r="C157" i="5"/>
  <c r="F157" i="5" s="1"/>
  <c r="G157" i="5" s="1"/>
  <c r="H157" i="5" s="1"/>
  <c r="C156" i="5"/>
  <c r="E156" i="5" s="1"/>
  <c r="C155" i="5"/>
  <c r="E155" i="5" s="1"/>
  <c r="C154" i="5"/>
  <c r="E154" i="5" s="1"/>
  <c r="C153" i="5"/>
  <c r="E153" i="5" s="1"/>
  <c r="C152" i="5"/>
  <c r="E152" i="5" s="1"/>
  <c r="C151" i="5"/>
  <c r="E151" i="5" s="1"/>
  <c r="C150" i="5"/>
  <c r="E150" i="5" s="1"/>
  <c r="C149" i="5"/>
  <c r="F149" i="5" s="1"/>
  <c r="G149" i="5" s="1"/>
  <c r="H149" i="5" s="1"/>
  <c r="C148" i="5"/>
  <c r="E148" i="5" s="1"/>
  <c r="C147" i="5"/>
  <c r="E147" i="5" s="1"/>
  <c r="C146" i="5"/>
  <c r="E146" i="5" s="1"/>
  <c r="C145" i="5"/>
  <c r="E145" i="5" s="1"/>
  <c r="C144" i="5"/>
  <c r="E144" i="5" s="1"/>
  <c r="C143" i="5"/>
  <c r="E143" i="5" s="1"/>
  <c r="C142" i="5"/>
  <c r="E142" i="5" s="1"/>
  <c r="C141" i="5"/>
  <c r="F141" i="5" s="1"/>
  <c r="G141" i="5" s="1"/>
  <c r="E91" i="5"/>
  <c r="E89" i="5"/>
  <c r="E85" i="5"/>
  <c r="E84" i="5"/>
  <c r="E83" i="5"/>
  <c r="E82" i="5"/>
  <c r="E81" i="5"/>
  <c r="E80" i="5"/>
  <c r="E79" i="5"/>
  <c r="D87" i="5"/>
  <c r="D93" i="5" s="1"/>
  <c r="D98" i="5" s="1"/>
  <c r="E98" i="5" s="1"/>
  <c r="E63" i="5"/>
  <c r="E62" i="5"/>
  <c r="E61" i="5"/>
  <c r="E60" i="5"/>
  <c r="H22" i="5"/>
  <c r="G22" i="5"/>
  <c r="F22" i="5"/>
  <c r="E14" i="5"/>
  <c r="E22" i="5" s="1"/>
  <c r="C161" i="4"/>
  <c r="E161" i="4" s="1"/>
  <c r="C160" i="4"/>
  <c r="E160" i="4" s="1"/>
  <c r="C159" i="4"/>
  <c r="F159" i="4" s="1"/>
  <c r="G159" i="4" s="1"/>
  <c r="H159" i="4" s="1"/>
  <c r="C158" i="4"/>
  <c r="E158" i="4" s="1"/>
  <c r="C157" i="4"/>
  <c r="E157" i="4" s="1"/>
  <c r="C156" i="4"/>
  <c r="E156" i="4" s="1"/>
  <c r="C155" i="4"/>
  <c r="F155" i="4" s="1"/>
  <c r="G155" i="4" s="1"/>
  <c r="H155" i="4" s="1"/>
  <c r="C154" i="4"/>
  <c r="F154" i="4" s="1"/>
  <c r="G154" i="4" s="1"/>
  <c r="H154" i="4" s="1"/>
  <c r="C153" i="4"/>
  <c r="E153" i="4" s="1"/>
  <c r="C152" i="4"/>
  <c r="E152" i="4" s="1"/>
  <c r="C151" i="4"/>
  <c r="F151" i="4" s="1"/>
  <c r="G151" i="4" s="1"/>
  <c r="H151" i="4" s="1"/>
  <c r="C150" i="4"/>
  <c r="F150" i="4" s="1"/>
  <c r="G150" i="4" s="1"/>
  <c r="H150" i="4" s="1"/>
  <c r="C149" i="4"/>
  <c r="E149" i="4" s="1"/>
  <c r="C148" i="4"/>
  <c r="E148" i="4" s="1"/>
  <c r="C147" i="4"/>
  <c r="F147" i="4" s="1"/>
  <c r="G147" i="4" s="1"/>
  <c r="H147" i="4" s="1"/>
  <c r="C146" i="4"/>
  <c r="F146" i="4" s="1"/>
  <c r="G146" i="4" s="1"/>
  <c r="H146" i="4" s="1"/>
  <c r="C145" i="4"/>
  <c r="E145" i="4" s="1"/>
  <c r="C144" i="4"/>
  <c r="E144" i="4" s="1"/>
  <c r="C143" i="4"/>
  <c r="F143" i="4" s="1"/>
  <c r="G143" i="4" s="1"/>
  <c r="H143" i="4" s="1"/>
  <c r="C142" i="4"/>
  <c r="E142" i="4" s="1"/>
  <c r="C141" i="4"/>
  <c r="E141" i="4" s="1"/>
  <c r="E95" i="4"/>
  <c r="E94" i="4"/>
  <c r="E93" i="4"/>
  <c r="E64" i="4"/>
  <c r="E63" i="4"/>
  <c r="E62" i="4"/>
  <c r="E61" i="4"/>
  <c r="E60" i="4"/>
  <c r="H14" i="4"/>
  <c r="H23" i="4" s="1"/>
  <c r="G14" i="4"/>
  <c r="G23" i="4" s="1"/>
  <c r="F14" i="4"/>
  <c r="F23" i="4" s="1"/>
  <c r="E14" i="4"/>
  <c r="E23" i="4" s="1"/>
  <c r="C156" i="3"/>
  <c r="F156" i="3" s="1"/>
  <c r="G156" i="3" s="1"/>
  <c r="H156" i="3" s="1"/>
  <c r="C155" i="3"/>
  <c r="E155" i="3" s="1"/>
  <c r="C154" i="3"/>
  <c r="F154" i="3" s="1"/>
  <c r="G154" i="3" s="1"/>
  <c r="H154" i="3" s="1"/>
  <c r="C153" i="3"/>
  <c r="E153" i="3" s="1"/>
  <c r="C152" i="3"/>
  <c r="E152" i="3" s="1"/>
  <c r="C151" i="3"/>
  <c r="E151" i="3" s="1"/>
  <c r="C150" i="3"/>
  <c r="F150" i="3" s="1"/>
  <c r="G150" i="3" s="1"/>
  <c r="H150" i="3" s="1"/>
  <c r="C149" i="3"/>
  <c r="F149" i="3" s="1"/>
  <c r="G149" i="3" s="1"/>
  <c r="H149" i="3" s="1"/>
  <c r="C148" i="3"/>
  <c r="F148" i="3" s="1"/>
  <c r="G148" i="3" s="1"/>
  <c r="H148" i="3" s="1"/>
  <c r="C147" i="3"/>
  <c r="E147" i="3" s="1"/>
  <c r="C146" i="3"/>
  <c r="F146" i="3" s="1"/>
  <c r="G146" i="3" s="1"/>
  <c r="H146" i="3" s="1"/>
  <c r="C145" i="3"/>
  <c r="E145" i="3" s="1"/>
  <c r="C144" i="3"/>
  <c r="F144" i="3" s="1"/>
  <c r="G144" i="3" s="1"/>
  <c r="H144" i="3" s="1"/>
  <c r="C143" i="3"/>
  <c r="E143" i="3" s="1"/>
  <c r="C142" i="3"/>
  <c r="F142" i="3" s="1"/>
  <c r="G142" i="3" s="1"/>
  <c r="H142" i="3" s="1"/>
  <c r="C141" i="3"/>
  <c r="E141" i="3" s="1"/>
  <c r="C140" i="3"/>
  <c r="E140" i="3" s="1"/>
  <c r="C139" i="3"/>
  <c r="E139" i="3" s="1"/>
  <c r="E83" i="3"/>
  <c r="E82" i="3"/>
  <c r="E81" i="3"/>
  <c r="E80" i="3"/>
  <c r="E79" i="3"/>
  <c r="E78" i="3"/>
  <c r="E77" i="3"/>
  <c r="E76" i="3"/>
  <c r="D95" i="6" l="1"/>
  <c r="E95" i="6" s="1"/>
  <c r="E88" i="6"/>
  <c r="D88" i="7"/>
  <c r="F163" i="7"/>
  <c r="G163" i="7" s="1"/>
  <c r="H163" i="7" s="1"/>
  <c r="D100" i="6"/>
  <c r="E157" i="6"/>
  <c r="F148" i="6"/>
  <c r="G148" i="6" s="1"/>
  <c r="H148" i="6" s="1"/>
  <c r="F145" i="5"/>
  <c r="G145" i="5" s="1"/>
  <c r="H145" i="5" s="1"/>
  <c r="F146" i="5"/>
  <c r="G146" i="5" s="1"/>
  <c r="H146" i="5" s="1"/>
  <c r="E149" i="5"/>
  <c r="F154" i="5"/>
  <c r="G154" i="5" s="1"/>
  <c r="H154" i="5" s="1"/>
  <c r="E157" i="5"/>
  <c r="E64" i="5"/>
  <c r="D16" i="5" s="1"/>
  <c r="E141" i="5"/>
  <c r="F157" i="4"/>
  <c r="G157" i="4" s="1"/>
  <c r="H157" i="4" s="1"/>
  <c r="E151" i="4"/>
  <c r="E154" i="4"/>
  <c r="E159" i="4"/>
  <c r="E150" i="3"/>
  <c r="F145" i="3"/>
  <c r="G145" i="3" s="1"/>
  <c r="H145" i="3" s="1"/>
  <c r="F153" i="3"/>
  <c r="G153" i="3" s="1"/>
  <c r="H153" i="3" s="1"/>
  <c r="E84" i="3"/>
  <c r="E103" i="3" s="1"/>
  <c r="E144" i="3"/>
  <c r="E146" i="3"/>
  <c r="F152" i="3"/>
  <c r="G152" i="3" s="1"/>
  <c r="H152" i="3" s="1"/>
  <c r="E154" i="3"/>
  <c r="F141" i="4"/>
  <c r="G141" i="4" s="1"/>
  <c r="H141" i="4" s="1"/>
  <c r="E143" i="4"/>
  <c r="E146" i="4"/>
  <c r="F149" i="4"/>
  <c r="G149" i="4" s="1"/>
  <c r="H149" i="4" s="1"/>
  <c r="F158" i="4"/>
  <c r="G158" i="4" s="1"/>
  <c r="H158" i="4" s="1"/>
  <c r="F142" i="4"/>
  <c r="G142" i="4" s="1"/>
  <c r="H142" i="4" s="1"/>
  <c r="F153" i="5"/>
  <c r="G153" i="5" s="1"/>
  <c r="H153" i="5" s="1"/>
  <c r="F142" i="5"/>
  <c r="G142" i="5" s="1"/>
  <c r="H142" i="5" s="1"/>
  <c r="F158" i="5"/>
  <c r="G158" i="5" s="1"/>
  <c r="H158" i="5" s="1"/>
  <c r="F150" i="5"/>
  <c r="G150" i="5" s="1"/>
  <c r="H150" i="5" s="1"/>
  <c r="E143" i="6"/>
  <c r="E161" i="6" s="1"/>
  <c r="E147" i="6"/>
  <c r="E149" i="6"/>
  <c r="E153" i="6"/>
  <c r="E151" i="7"/>
  <c r="E162" i="7"/>
  <c r="E164" i="7"/>
  <c r="F141" i="3"/>
  <c r="G141" i="3" s="1"/>
  <c r="H141" i="3" s="1"/>
  <c r="E148" i="3"/>
  <c r="E149" i="3"/>
  <c r="E156" i="3"/>
  <c r="E65" i="4"/>
  <c r="F145" i="4"/>
  <c r="G145" i="4" s="1"/>
  <c r="H145" i="4" s="1"/>
  <c r="E150" i="4"/>
  <c r="E155" i="4"/>
  <c r="F161" i="4"/>
  <c r="G161" i="4" s="1"/>
  <c r="H161" i="4" s="1"/>
  <c r="E86" i="5"/>
  <c r="E92" i="5"/>
  <c r="E77" i="6"/>
  <c r="E106" i="6" s="1"/>
  <c r="E151" i="6"/>
  <c r="E159" i="6"/>
  <c r="E78" i="7"/>
  <c r="E153" i="7"/>
  <c r="E155" i="7"/>
  <c r="E96" i="4"/>
  <c r="E142" i="3"/>
  <c r="E147" i="4"/>
  <c r="F153" i="4"/>
  <c r="G153" i="4" s="1"/>
  <c r="H153" i="4" s="1"/>
  <c r="E145" i="6"/>
  <c r="E155" i="6"/>
  <c r="E68" i="7"/>
  <c r="D16" i="7" s="1"/>
  <c r="F154" i="7"/>
  <c r="G154" i="7" s="1"/>
  <c r="H154" i="7" s="1"/>
  <c r="E160" i="7"/>
  <c r="H151" i="7"/>
  <c r="E152" i="7"/>
  <c r="E156" i="7"/>
  <c r="F159" i="7"/>
  <c r="G159" i="7" s="1"/>
  <c r="H159" i="7" s="1"/>
  <c r="F158" i="7"/>
  <c r="G158" i="7" s="1"/>
  <c r="H158" i="7" s="1"/>
  <c r="F166" i="7"/>
  <c r="G166" i="7" s="1"/>
  <c r="H166" i="7" s="1"/>
  <c r="F157" i="7"/>
  <c r="G157" i="7" s="1"/>
  <c r="H157" i="7" s="1"/>
  <c r="F161" i="7"/>
  <c r="G161" i="7" s="1"/>
  <c r="H161" i="7" s="1"/>
  <c r="F165" i="7"/>
  <c r="G165" i="7" s="1"/>
  <c r="H165" i="7" s="1"/>
  <c r="F142" i="6"/>
  <c r="G142" i="6" s="1"/>
  <c r="F146" i="6"/>
  <c r="G146" i="6" s="1"/>
  <c r="H146" i="6" s="1"/>
  <c r="F150" i="6"/>
  <c r="G150" i="6" s="1"/>
  <c r="H150" i="6" s="1"/>
  <c r="F154" i="6"/>
  <c r="G154" i="6" s="1"/>
  <c r="H154" i="6" s="1"/>
  <c r="F158" i="6"/>
  <c r="G158" i="6" s="1"/>
  <c r="H158" i="6" s="1"/>
  <c r="F144" i="6"/>
  <c r="G144" i="6" s="1"/>
  <c r="H144" i="6" s="1"/>
  <c r="F152" i="6"/>
  <c r="G152" i="6" s="1"/>
  <c r="H152" i="6" s="1"/>
  <c r="F156" i="6"/>
  <c r="G156" i="6" s="1"/>
  <c r="H156" i="6" s="1"/>
  <c r="F160" i="6"/>
  <c r="G160" i="6" s="1"/>
  <c r="H160" i="6" s="1"/>
  <c r="H141" i="5"/>
  <c r="E160" i="5"/>
  <c r="F144" i="5"/>
  <c r="G144" i="5" s="1"/>
  <c r="H144" i="5" s="1"/>
  <c r="F148" i="5"/>
  <c r="G148" i="5" s="1"/>
  <c r="H148" i="5" s="1"/>
  <c r="F152" i="5"/>
  <c r="G152" i="5" s="1"/>
  <c r="H152" i="5" s="1"/>
  <c r="F156" i="5"/>
  <c r="G156" i="5" s="1"/>
  <c r="H156" i="5" s="1"/>
  <c r="F143" i="5"/>
  <c r="G143" i="5" s="1"/>
  <c r="H143" i="5" s="1"/>
  <c r="F147" i="5"/>
  <c r="G147" i="5" s="1"/>
  <c r="H147" i="5" s="1"/>
  <c r="F151" i="5"/>
  <c r="G151" i="5" s="1"/>
  <c r="H151" i="5" s="1"/>
  <c r="F155" i="5"/>
  <c r="G155" i="5" s="1"/>
  <c r="H155" i="5" s="1"/>
  <c r="F159" i="5"/>
  <c r="G159" i="5" s="1"/>
  <c r="H159" i="5" s="1"/>
  <c r="F144" i="4"/>
  <c r="G144" i="4" s="1"/>
  <c r="H144" i="4" s="1"/>
  <c r="F148" i="4"/>
  <c r="G148" i="4" s="1"/>
  <c r="H148" i="4" s="1"/>
  <c r="F152" i="4"/>
  <c r="G152" i="4" s="1"/>
  <c r="H152" i="4" s="1"/>
  <c r="F156" i="4"/>
  <c r="G156" i="4" s="1"/>
  <c r="H156" i="4" s="1"/>
  <c r="F160" i="4"/>
  <c r="G160" i="4" s="1"/>
  <c r="H160" i="4" s="1"/>
  <c r="F140" i="3"/>
  <c r="G140" i="3" s="1"/>
  <c r="H140" i="3" s="1"/>
  <c r="F139" i="3"/>
  <c r="G139" i="3" s="1"/>
  <c r="F143" i="3"/>
  <c r="G143" i="3" s="1"/>
  <c r="H143" i="3" s="1"/>
  <c r="F147" i="3"/>
  <c r="G147" i="3" s="1"/>
  <c r="H147" i="3" s="1"/>
  <c r="F151" i="3"/>
  <c r="G151" i="3" s="1"/>
  <c r="H151" i="3" s="1"/>
  <c r="F155" i="3"/>
  <c r="G155" i="3" s="1"/>
  <c r="H155" i="3" s="1"/>
  <c r="F154" i="9"/>
  <c r="G154" i="9" s="1"/>
  <c r="H154" i="9" s="1"/>
  <c r="F153" i="9"/>
  <c r="G153" i="9" s="1"/>
  <c r="H153" i="9" s="1"/>
  <c r="F152" i="9"/>
  <c r="G152" i="9" s="1"/>
  <c r="H152" i="9" s="1"/>
  <c r="F151" i="9"/>
  <c r="G151" i="9" s="1"/>
  <c r="H151" i="9" s="1"/>
  <c r="F150" i="9"/>
  <c r="G150" i="9" s="1"/>
  <c r="H150" i="9" s="1"/>
  <c r="F149" i="9"/>
  <c r="G149" i="9" s="1"/>
  <c r="H149" i="9" s="1"/>
  <c r="F148" i="9"/>
  <c r="G148" i="9" s="1"/>
  <c r="H148" i="9" s="1"/>
  <c r="F147" i="9"/>
  <c r="G147" i="9" s="1"/>
  <c r="H147" i="9" s="1"/>
  <c r="F146" i="9"/>
  <c r="G146" i="9" s="1"/>
  <c r="H146" i="9" s="1"/>
  <c r="F145" i="9"/>
  <c r="G145" i="9" s="1"/>
  <c r="H145" i="9" s="1"/>
  <c r="F144" i="9"/>
  <c r="G144" i="9" s="1"/>
  <c r="H144" i="9" s="1"/>
  <c r="F143" i="9"/>
  <c r="G143" i="9" s="1"/>
  <c r="H143" i="9" s="1"/>
  <c r="F142" i="9"/>
  <c r="G142" i="9" s="1"/>
  <c r="H142" i="9" s="1"/>
  <c r="F141" i="9"/>
  <c r="G141" i="9" s="1"/>
  <c r="H141" i="9" s="1"/>
  <c r="F140" i="9"/>
  <c r="G140" i="9" s="1"/>
  <c r="H140" i="9" s="1"/>
  <c r="F139" i="9"/>
  <c r="G139" i="9" s="1"/>
  <c r="H139" i="9" s="1"/>
  <c r="F138" i="9"/>
  <c r="G138" i="9" s="1"/>
  <c r="H138" i="9" s="1"/>
  <c r="F137" i="9"/>
  <c r="G137" i="9" s="1"/>
  <c r="H137" i="9" s="1"/>
  <c r="F136" i="9"/>
  <c r="G136" i="9" s="1"/>
  <c r="H136" i="9" s="1"/>
  <c r="F135" i="9"/>
  <c r="G135" i="9" s="1"/>
  <c r="E104" i="9"/>
  <c r="E105" i="9" s="1"/>
  <c r="D22" i="9" s="1"/>
  <c r="E94" i="9"/>
  <c r="D78" i="9"/>
  <c r="D89" i="9" s="1"/>
  <c r="D95" i="9" s="1"/>
  <c r="D101" i="9" s="1"/>
  <c r="D106" i="9" s="1"/>
  <c r="H15" i="9"/>
  <c r="H24" i="9" s="1"/>
  <c r="G15" i="9"/>
  <c r="G24" i="9" s="1"/>
  <c r="F15" i="9"/>
  <c r="F24" i="9" s="1"/>
  <c r="E15" i="9"/>
  <c r="E24" i="9" s="1"/>
  <c r="D16" i="4" l="1"/>
  <c r="E109" i="4"/>
  <c r="E110" i="4" s="1"/>
  <c r="E65" i="5"/>
  <c r="E97" i="4"/>
  <c r="D19" i="4"/>
  <c r="E79" i="7"/>
  <c r="D17" i="7"/>
  <c r="D22" i="7" s="1"/>
  <c r="E69" i="7"/>
  <c r="E106" i="7"/>
  <c r="E107" i="7" s="1"/>
  <c r="E88" i="7"/>
  <c r="D94" i="7"/>
  <c r="D18" i="6"/>
  <c r="D23" i="6" s="1"/>
  <c r="E107" i="6"/>
  <c r="D105" i="6"/>
  <c r="E105" i="6" s="1"/>
  <c r="E100" i="6"/>
  <c r="E78" i="6"/>
  <c r="E87" i="5"/>
  <c r="D18" i="5"/>
  <c r="D19" i="5"/>
  <c r="E99" i="5"/>
  <c r="E100" i="5" s="1"/>
  <c r="E66" i="4"/>
  <c r="E85" i="3"/>
  <c r="D20" i="3"/>
  <c r="D24" i="3" s="1"/>
  <c r="D25" i="3" s="1"/>
  <c r="E104" i="3"/>
  <c r="E157" i="3"/>
  <c r="D21" i="9"/>
  <c r="E106" i="9"/>
  <c r="E162" i="4"/>
  <c r="D14" i="7"/>
  <c r="D23" i="7" s="1"/>
  <c r="H162" i="4"/>
  <c r="E93" i="5"/>
  <c r="D14" i="5"/>
  <c r="E167" i="7"/>
  <c r="E62" i="9"/>
  <c r="E107" i="9" s="1"/>
  <c r="E88" i="9"/>
  <c r="D15" i="6"/>
  <c r="D24" i="6" s="1"/>
  <c r="G167" i="7"/>
  <c r="H167" i="7"/>
  <c r="G161" i="6"/>
  <c r="H142" i="6"/>
  <c r="H161" i="6" s="1"/>
  <c r="H160" i="5"/>
  <c r="G160" i="5"/>
  <c r="G162" i="4"/>
  <c r="H139" i="3"/>
  <c r="H157" i="3" s="1"/>
  <c r="G157" i="3"/>
  <c r="G155" i="9"/>
  <c r="H135" i="9"/>
  <c r="H155" i="9" s="1"/>
  <c r="C153" i="1"/>
  <c r="F153" i="1" s="1"/>
  <c r="G153" i="1" s="1"/>
  <c r="H153" i="1" s="1"/>
  <c r="C152" i="1"/>
  <c r="F152" i="1" s="1"/>
  <c r="G152" i="1" s="1"/>
  <c r="H152" i="1" s="1"/>
  <c r="C151" i="1"/>
  <c r="E151" i="1" s="1"/>
  <c r="C150" i="1"/>
  <c r="F150" i="1" s="1"/>
  <c r="G150" i="1" s="1"/>
  <c r="H150" i="1" s="1"/>
  <c r="C149" i="1"/>
  <c r="E149" i="1" s="1"/>
  <c r="C148" i="1"/>
  <c r="F148" i="1" s="1"/>
  <c r="G148" i="1" s="1"/>
  <c r="H148" i="1" s="1"/>
  <c r="C147" i="1"/>
  <c r="F147" i="1" s="1"/>
  <c r="G147" i="1" s="1"/>
  <c r="H147" i="1" s="1"/>
  <c r="C146" i="1"/>
  <c r="F146" i="1" s="1"/>
  <c r="G146" i="1" s="1"/>
  <c r="H146" i="1" s="1"/>
  <c r="C145" i="1"/>
  <c r="F145" i="1" s="1"/>
  <c r="G145" i="1" s="1"/>
  <c r="H145" i="1" s="1"/>
  <c r="C144" i="1"/>
  <c r="F144" i="1" s="1"/>
  <c r="G144" i="1" s="1"/>
  <c r="H144" i="1" s="1"/>
  <c r="C143" i="1"/>
  <c r="E143" i="1" s="1"/>
  <c r="C142" i="1"/>
  <c r="F142" i="1" s="1"/>
  <c r="G142" i="1" s="1"/>
  <c r="H142" i="1" s="1"/>
  <c r="C141" i="1"/>
  <c r="E141" i="1" s="1"/>
  <c r="C140" i="1"/>
  <c r="E140" i="1" s="1"/>
  <c r="C139" i="1"/>
  <c r="F139" i="1" s="1"/>
  <c r="G139" i="1" s="1"/>
  <c r="H139" i="1" s="1"/>
  <c r="C138" i="1"/>
  <c r="F138" i="1" s="1"/>
  <c r="G138" i="1" s="1"/>
  <c r="H138" i="1" s="1"/>
  <c r="C137" i="1"/>
  <c r="F137" i="1" s="1"/>
  <c r="G137" i="1" s="1"/>
  <c r="H137" i="1" s="1"/>
  <c r="C136" i="1"/>
  <c r="F136" i="1" s="1"/>
  <c r="G136" i="1" s="1"/>
  <c r="H136" i="1" s="1"/>
  <c r="C135" i="1"/>
  <c r="E135" i="1" s="1"/>
  <c r="E89" i="1"/>
  <c r="E88" i="1"/>
  <c r="E87" i="1"/>
  <c r="E86" i="1"/>
  <c r="D84" i="1"/>
  <c r="E71" i="1"/>
  <c r="E70" i="1"/>
  <c r="E69" i="1"/>
  <c r="E68" i="1"/>
  <c r="E65" i="1"/>
  <c r="E64" i="1"/>
  <c r="E63" i="1"/>
  <c r="H14" i="1"/>
  <c r="H23" i="1" s="1"/>
  <c r="G14" i="1"/>
  <c r="G23" i="1" s="1"/>
  <c r="F14" i="1"/>
  <c r="F23" i="1" s="1"/>
  <c r="C155" i="11"/>
  <c r="F155" i="11" s="1"/>
  <c r="G155" i="11" s="1"/>
  <c r="H155" i="11" s="1"/>
  <c r="C154" i="11"/>
  <c r="F154" i="11" s="1"/>
  <c r="G154" i="11" s="1"/>
  <c r="H154" i="11" s="1"/>
  <c r="C153" i="11"/>
  <c r="E153" i="11" s="1"/>
  <c r="C152" i="11"/>
  <c r="F152" i="11" s="1"/>
  <c r="G152" i="11" s="1"/>
  <c r="H152" i="11" s="1"/>
  <c r="C151" i="11"/>
  <c r="E151" i="11" s="1"/>
  <c r="C150" i="11"/>
  <c r="F150" i="11" s="1"/>
  <c r="G150" i="11" s="1"/>
  <c r="H150" i="11" s="1"/>
  <c r="C149" i="11"/>
  <c r="F149" i="11" s="1"/>
  <c r="G149" i="11" s="1"/>
  <c r="H149" i="11" s="1"/>
  <c r="F148" i="11"/>
  <c r="G148" i="11" s="1"/>
  <c r="H148" i="11" s="1"/>
  <c r="E148" i="11"/>
  <c r="C147" i="11"/>
  <c r="F147" i="11" s="1"/>
  <c r="G147" i="11" s="1"/>
  <c r="H147" i="11" s="1"/>
  <c r="C146" i="11"/>
  <c r="F146" i="11" s="1"/>
  <c r="G146" i="11" s="1"/>
  <c r="H146" i="11" s="1"/>
  <c r="C145" i="11"/>
  <c r="F145" i="11" s="1"/>
  <c r="G145" i="11" s="1"/>
  <c r="H145" i="11" s="1"/>
  <c r="C144" i="11"/>
  <c r="F144" i="11" s="1"/>
  <c r="G144" i="11" s="1"/>
  <c r="H144" i="11" s="1"/>
  <c r="C143" i="11"/>
  <c r="F143" i="11" s="1"/>
  <c r="G143" i="11" s="1"/>
  <c r="H143" i="11" s="1"/>
  <c r="C142" i="11"/>
  <c r="F142" i="11" s="1"/>
  <c r="G142" i="11" s="1"/>
  <c r="H142" i="11" s="1"/>
  <c r="C141" i="11"/>
  <c r="F141" i="11" s="1"/>
  <c r="G141" i="11" s="1"/>
  <c r="H141" i="11" s="1"/>
  <c r="C140" i="11"/>
  <c r="E140" i="11" s="1"/>
  <c r="F139" i="11"/>
  <c r="G139" i="11" s="1"/>
  <c r="H139" i="11" s="1"/>
  <c r="E139" i="11"/>
  <c r="C138" i="11"/>
  <c r="F138" i="11" s="1"/>
  <c r="G138" i="11" s="1"/>
  <c r="D22" i="11"/>
  <c r="E89" i="11"/>
  <c r="E88" i="11"/>
  <c r="E87" i="11"/>
  <c r="E86" i="11"/>
  <c r="E82" i="11"/>
  <c r="E81" i="11"/>
  <c r="E80" i="11"/>
  <c r="E79" i="11"/>
  <c r="E78" i="11"/>
  <c r="E77" i="11"/>
  <c r="D75" i="11"/>
  <c r="D84" i="11" s="1"/>
  <c r="D91" i="11" s="1"/>
  <c r="D97" i="11" s="1"/>
  <c r="E73" i="11"/>
  <c r="E72" i="11"/>
  <c r="E71" i="11"/>
  <c r="E70" i="11"/>
  <c r="E69" i="11"/>
  <c r="E65" i="11"/>
  <c r="E63" i="11"/>
  <c r="E62" i="11"/>
  <c r="H15" i="11"/>
  <c r="H24" i="11" s="1"/>
  <c r="G15" i="11"/>
  <c r="G24" i="11" s="1"/>
  <c r="F15" i="11"/>
  <c r="F24" i="11" s="1"/>
  <c r="E15" i="11"/>
  <c r="E24" i="11" s="1"/>
  <c r="C157" i="10"/>
  <c r="F157" i="10" s="1"/>
  <c r="G157" i="10" s="1"/>
  <c r="H157" i="10" s="1"/>
  <c r="C156" i="10"/>
  <c r="F156" i="10" s="1"/>
  <c r="G156" i="10" s="1"/>
  <c r="H156" i="10" s="1"/>
  <c r="C155" i="10"/>
  <c r="E155" i="10" s="1"/>
  <c r="C154" i="10"/>
  <c r="F154" i="10" s="1"/>
  <c r="G154" i="10" s="1"/>
  <c r="H154" i="10" s="1"/>
  <c r="C153" i="10"/>
  <c r="F153" i="10" s="1"/>
  <c r="G153" i="10" s="1"/>
  <c r="H153" i="10" s="1"/>
  <c r="C152" i="10"/>
  <c r="F152" i="10" s="1"/>
  <c r="G152" i="10" s="1"/>
  <c r="H152" i="10" s="1"/>
  <c r="C151" i="10"/>
  <c r="F151" i="10" s="1"/>
  <c r="G151" i="10" s="1"/>
  <c r="H151" i="10" s="1"/>
  <c r="C150" i="10"/>
  <c r="F150" i="10" s="1"/>
  <c r="G150" i="10" s="1"/>
  <c r="H150" i="10" s="1"/>
  <c r="C149" i="10"/>
  <c r="F149" i="10" s="1"/>
  <c r="G149" i="10" s="1"/>
  <c r="H149" i="10" s="1"/>
  <c r="C148" i="10"/>
  <c r="F148" i="10" s="1"/>
  <c r="G148" i="10" s="1"/>
  <c r="H148" i="10" s="1"/>
  <c r="C147" i="10"/>
  <c r="E147" i="10" s="1"/>
  <c r="C146" i="10"/>
  <c r="F146" i="10" s="1"/>
  <c r="G146" i="10" s="1"/>
  <c r="H146" i="10" s="1"/>
  <c r="C145" i="10"/>
  <c r="F145" i="10" s="1"/>
  <c r="G145" i="10" s="1"/>
  <c r="H145" i="10" s="1"/>
  <c r="C144" i="10"/>
  <c r="F144" i="10" s="1"/>
  <c r="G144" i="10" s="1"/>
  <c r="E101" i="10"/>
  <c r="E97" i="10"/>
  <c r="E96" i="10"/>
  <c r="E95" i="10"/>
  <c r="E91" i="10"/>
  <c r="E90" i="10"/>
  <c r="E89" i="10"/>
  <c r="E88" i="10"/>
  <c r="E84" i="10"/>
  <c r="E83" i="10"/>
  <c r="E82" i="10"/>
  <c r="E81" i="10"/>
  <c r="E80" i="10"/>
  <c r="E79" i="10"/>
  <c r="E78" i="10"/>
  <c r="E77" i="10"/>
  <c r="D75" i="10"/>
  <c r="D86" i="10" s="1"/>
  <c r="D93" i="10" s="1"/>
  <c r="D99" i="10" s="1"/>
  <c r="D104" i="10" s="1"/>
  <c r="E73" i="10"/>
  <c r="E72" i="10"/>
  <c r="E71" i="10"/>
  <c r="E70" i="10"/>
  <c r="E68" i="10"/>
  <c r="E67" i="10"/>
  <c r="E63" i="10"/>
  <c r="E62" i="10"/>
  <c r="E61" i="10"/>
  <c r="H15" i="10"/>
  <c r="H24" i="10" s="1"/>
  <c r="G15" i="10"/>
  <c r="G24" i="10" s="1"/>
  <c r="F15" i="10"/>
  <c r="F24" i="10" s="1"/>
  <c r="E15" i="10"/>
  <c r="E24" i="10" s="1"/>
  <c r="F121" i="12"/>
  <c r="G121" i="12" s="1"/>
  <c r="H121" i="12" s="1"/>
  <c r="F120" i="12"/>
  <c r="G120" i="12" s="1"/>
  <c r="H120" i="12" s="1"/>
  <c r="F119" i="12"/>
  <c r="G119" i="12" s="1"/>
  <c r="H119" i="12" s="1"/>
  <c r="F118" i="12"/>
  <c r="G118" i="12" s="1"/>
  <c r="H118" i="12" s="1"/>
  <c r="F117" i="12"/>
  <c r="G117" i="12" s="1"/>
  <c r="H117" i="12" s="1"/>
  <c r="F116" i="12"/>
  <c r="G116" i="12" s="1"/>
  <c r="H116" i="12" s="1"/>
  <c r="F115" i="12"/>
  <c r="G115" i="12" s="1"/>
  <c r="H115" i="12" s="1"/>
  <c r="F114" i="12"/>
  <c r="G114" i="12" s="1"/>
  <c r="H114" i="12" s="1"/>
  <c r="F113" i="12"/>
  <c r="G113" i="12" s="1"/>
  <c r="H113" i="12" s="1"/>
  <c r="F112" i="12"/>
  <c r="G112" i="12" s="1"/>
  <c r="H112" i="12" s="1"/>
  <c r="F109" i="12"/>
  <c r="G109" i="12" s="1"/>
  <c r="H109" i="12" s="1"/>
  <c r="F108" i="12"/>
  <c r="G108" i="12" s="1"/>
  <c r="H108" i="12" s="1"/>
  <c r="F107" i="12"/>
  <c r="G107" i="12" s="1"/>
  <c r="H107" i="12" s="1"/>
  <c r="F105" i="12"/>
  <c r="G105" i="12" s="1"/>
  <c r="H13" i="12"/>
  <c r="H22" i="12" s="1"/>
  <c r="G13" i="12"/>
  <c r="G22" i="12" s="1"/>
  <c r="F13" i="12"/>
  <c r="F22" i="12" s="1"/>
  <c r="E13" i="12"/>
  <c r="E22" i="12" s="1"/>
  <c r="D21" i="5" l="1"/>
  <c r="D22" i="4"/>
  <c r="D23" i="4" s="1"/>
  <c r="D22" i="5"/>
  <c r="D102" i="11"/>
  <c r="E102" i="11" s="1"/>
  <c r="E97" i="11"/>
  <c r="D19" i="9"/>
  <c r="D100" i="7"/>
  <c r="E94" i="7"/>
  <c r="D91" i="1"/>
  <c r="D97" i="1" s="1"/>
  <c r="E84" i="1"/>
  <c r="D22" i="10"/>
  <c r="E103" i="10"/>
  <c r="E138" i="11"/>
  <c r="F140" i="11"/>
  <c r="G140" i="11" s="1"/>
  <c r="H140" i="11" s="1"/>
  <c r="E143" i="11"/>
  <c r="F153" i="11"/>
  <c r="G153" i="11" s="1"/>
  <c r="H153" i="11" s="1"/>
  <c r="E92" i="10"/>
  <c r="E93" i="10" s="1"/>
  <c r="E101" i="9"/>
  <c r="E63" i="9"/>
  <c r="D17" i="9"/>
  <c r="E95" i="9"/>
  <c r="D20" i="9"/>
  <c r="E78" i="9"/>
  <c r="D18" i="9"/>
  <c r="E89" i="9"/>
  <c r="E108" i="9"/>
  <c r="E98" i="10"/>
  <c r="D21" i="10" s="1"/>
  <c r="E64" i="10"/>
  <c r="E74" i="10"/>
  <c r="E90" i="11"/>
  <c r="D20" i="11" s="1"/>
  <c r="D21" i="11"/>
  <c r="F140" i="1"/>
  <c r="G140" i="1" s="1"/>
  <c r="H140" i="1" s="1"/>
  <c r="F151" i="1"/>
  <c r="G151" i="1" s="1"/>
  <c r="H151" i="1" s="1"/>
  <c r="F106" i="12"/>
  <c r="G106" i="12" s="1"/>
  <c r="H106" i="12" s="1"/>
  <c r="E144" i="10"/>
  <c r="E152" i="10"/>
  <c r="E66" i="11"/>
  <c r="D17" i="11" s="1"/>
  <c r="E74" i="11"/>
  <c r="D18" i="11" s="1"/>
  <c r="E141" i="11"/>
  <c r="E145" i="11"/>
  <c r="F151" i="11"/>
  <c r="G151" i="11" s="1"/>
  <c r="H151" i="11" s="1"/>
  <c r="E90" i="1"/>
  <c r="D19" i="1" s="1"/>
  <c r="F143" i="1"/>
  <c r="G143" i="1" s="1"/>
  <c r="H143" i="1" s="1"/>
  <c r="E146" i="1"/>
  <c r="F149" i="1"/>
  <c r="G149" i="1" s="1"/>
  <c r="H149" i="1" s="1"/>
  <c r="F111" i="12"/>
  <c r="G111" i="12" s="1"/>
  <c r="H111" i="12" s="1"/>
  <c r="F147" i="10"/>
  <c r="G147" i="10" s="1"/>
  <c r="H147" i="10" s="1"/>
  <c r="E150" i="10"/>
  <c r="F155" i="10"/>
  <c r="G155" i="10" s="1"/>
  <c r="H155" i="10" s="1"/>
  <c r="E83" i="11"/>
  <c r="E150" i="11"/>
  <c r="E72" i="1"/>
  <c r="F135" i="1"/>
  <c r="G135" i="1" s="1"/>
  <c r="H135" i="1" s="1"/>
  <c r="E138" i="1"/>
  <c r="F141" i="1"/>
  <c r="G141" i="1" s="1"/>
  <c r="H141" i="1" s="1"/>
  <c r="E148" i="1"/>
  <c r="E85" i="10"/>
  <c r="E155" i="9"/>
  <c r="E137" i="1"/>
  <c r="E145" i="1"/>
  <c r="E153" i="1"/>
  <c r="E142" i="1"/>
  <c r="E150" i="1"/>
  <c r="E139" i="1"/>
  <c r="E147" i="1"/>
  <c r="E136" i="1"/>
  <c r="E144" i="1"/>
  <c r="E152" i="1"/>
  <c r="G156" i="11"/>
  <c r="H138" i="11"/>
  <c r="E142" i="11"/>
  <c r="E155" i="11"/>
  <c r="E147" i="11"/>
  <c r="E152" i="11"/>
  <c r="E144" i="11"/>
  <c r="E149" i="11"/>
  <c r="E154" i="11"/>
  <c r="E146" i="11"/>
  <c r="E104" i="10"/>
  <c r="H144" i="10"/>
  <c r="E149" i="10"/>
  <c r="E157" i="10"/>
  <c r="E146" i="10"/>
  <c r="E154" i="10"/>
  <c r="E151" i="10"/>
  <c r="E148" i="10"/>
  <c r="E156" i="10"/>
  <c r="E145" i="10"/>
  <c r="E153" i="10"/>
  <c r="F110" i="12"/>
  <c r="G110" i="12" s="1"/>
  <c r="H110" i="12" s="1"/>
  <c r="H105" i="12"/>
  <c r="E99" i="10" l="1"/>
  <c r="D23" i="9"/>
  <c r="D24" i="9" s="1"/>
  <c r="D105" i="7"/>
  <c r="E105" i="7" s="1"/>
  <c r="E100" i="7"/>
  <c r="E103" i="1"/>
  <c r="D102" i="1"/>
  <c r="E102" i="1" s="1"/>
  <c r="E97" i="1"/>
  <c r="E73" i="1"/>
  <c r="D17" i="1"/>
  <c r="D22" i="1" s="1"/>
  <c r="D19" i="11"/>
  <c r="E103" i="11"/>
  <c r="E104" i="11" s="1"/>
  <c r="E67" i="11"/>
  <c r="E75" i="11"/>
  <c r="H156" i="11"/>
  <c r="E91" i="11"/>
  <c r="E84" i="11"/>
  <c r="E65" i="10"/>
  <c r="D17" i="10"/>
  <c r="E86" i="10"/>
  <c r="D19" i="10"/>
  <c r="E75" i="10"/>
  <c r="E105" i="10"/>
  <c r="E106" i="10" s="1"/>
  <c r="D18" i="10"/>
  <c r="D20" i="10"/>
  <c r="H158" i="10"/>
  <c r="G158" i="10"/>
  <c r="E158" i="10"/>
  <c r="E156" i="11"/>
  <c r="G154" i="1"/>
  <c r="E122" i="12"/>
  <c r="E154" i="1"/>
  <c r="E91" i="1"/>
  <c r="H154" i="1"/>
  <c r="D15" i="11"/>
  <c r="D15" i="10"/>
  <c r="G122" i="12"/>
  <c r="H122" i="12"/>
  <c r="D23" i="10" l="1"/>
  <c r="D24" i="10" s="1"/>
  <c r="D23" i="11"/>
  <c r="D24" i="11" s="1"/>
  <c r="D21" i="12"/>
  <c r="D22" i="12" s="1"/>
</calcChain>
</file>

<file path=xl/sharedStrings.xml><?xml version="1.0" encoding="utf-8"?>
<sst xmlns="http://schemas.openxmlformats.org/spreadsheetml/2006/main" count="1371" uniqueCount="194">
  <si>
    <t>Наименование блюд</t>
  </si>
  <si>
    <t>выход (грамм)</t>
  </si>
  <si>
    <t>цена</t>
  </si>
  <si>
    <t>возрастная группа 7-11 лет</t>
  </si>
  <si>
    <t>Итого</t>
  </si>
  <si>
    <t>Всего за день</t>
  </si>
  <si>
    <t>Повар</t>
  </si>
  <si>
    <t>МЕНЮ</t>
  </si>
  <si>
    <t>Директор</t>
  </si>
  <si>
    <t>Энергетическая ценность ккал</t>
  </si>
  <si>
    <t>Макароны отварные</t>
  </si>
  <si>
    <t>Приятного аппетита !!!</t>
  </si>
  <si>
    <t>масло сливочное</t>
  </si>
  <si>
    <t>сахар</t>
  </si>
  <si>
    <t>Всего</t>
  </si>
  <si>
    <t>200 гр</t>
  </si>
  <si>
    <t>всего</t>
  </si>
  <si>
    <t>60 гр</t>
  </si>
  <si>
    <t>хлеб ржаной</t>
  </si>
  <si>
    <t>картофель</t>
  </si>
  <si>
    <t>горох</t>
  </si>
  <si>
    <t>лук репчатый</t>
  </si>
  <si>
    <t>морковь</t>
  </si>
  <si>
    <t>масло растительное</t>
  </si>
  <si>
    <t>макаронные изделия</t>
  </si>
  <si>
    <t>чай</t>
  </si>
  <si>
    <t>хлеб пшеничный</t>
  </si>
  <si>
    <t>крупа гречневая</t>
  </si>
  <si>
    <t>свекла</t>
  </si>
  <si>
    <t>сметана</t>
  </si>
  <si>
    <t>крупа рисовая</t>
  </si>
  <si>
    <t>мука пшеничная</t>
  </si>
  <si>
    <t>курица</t>
  </si>
  <si>
    <t>60гр.</t>
  </si>
  <si>
    <t>рис</t>
  </si>
  <si>
    <t>лимонная кислота</t>
  </si>
  <si>
    <t>крупа пшеничная</t>
  </si>
  <si>
    <t>Возрастная группа 7-11 лет.</t>
  </si>
  <si>
    <t>капуста св.</t>
  </si>
  <si>
    <t>Пюре картофельное</t>
  </si>
  <si>
    <t>Биточки рубленные с соусом</t>
  </si>
  <si>
    <t>Каша пшеничная вязкая</t>
  </si>
  <si>
    <t>Щи из св. капусты с картофелем со сметаной</t>
  </si>
  <si>
    <t>яблоки</t>
  </si>
  <si>
    <t>Суп картофельный с горохом</t>
  </si>
  <si>
    <t>Борщ с капустой картофелем со сметаной</t>
  </si>
  <si>
    <t>Итого обед</t>
  </si>
  <si>
    <t>Всего обед</t>
  </si>
  <si>
    <t>сумма</t>
  </si>
  <si>
    <t>Каша гречневая рассыпчатая</t>
  </si>
  <si>
    <t>Итого за обед</t>
  </si>
  <si>
    <t>Всего за обед</t>
  </si>
  <si>
    <t>сок фруктовый</t>
  </si>
  <si>
    <t>сухари</t>
  </si>
  <si>
    <t>изюм</t>
  </si>
  <si>
    <t>кол-во</t>
  </si>
  <si>
    <t>кол-во на 1 человек</t>
  </si>
  <si>
    <t>Котлеты рыбные с соусом</t>
  </si>
  <si>
    <t>Пищевая ценность</t>
  </si>
  <si>
    <t>Б</t>
  </si>
  <si>
    <t>Ж</t>
  </si>
  <si>
    <t>У</t>
  </si>
  <si>
    <t>Котлеты руб. из птицы с соусом</t>
  </si>
  <si>
    <t>куриное филе</t>
  </si>
  <si>
    <t>120(90/30)</t>
  </si>
  <si>
    <t>молоко</t>
  </si>
  <si>
    <t>лимон</t>
  </si>
  <si>
    <t>Рассольник ленинградский со сметаной</t>
  </si>
  <si>
    <t>огурцы соленые</t>
  </si>
  <si>
    <t>томатное пюре</t>
  </si>
  <si>
    <t>соль</t>
  </si>
  <si>
    <t xml:space="preserve">лимонная кислота </t>
  </si>
  <si>
    <t>150 гр</t>
  </si>
  <si>
    <t>Компот из смеси сухофруктов</t>
  </si>
  <si>
    <t>смесь сухофруктов</t>
  </si>
  <si>
    <t>Салат из свеж. моркови с изюмом и раст. маслом</t>
  </si>
  <si>
    <t>филе минтая</t>
  </si>
  <si>
    <t>Салат из свеклы с зеленым горошком</t>
  </si>
  <si>
    <t>зеленый горошек</t>
  </si>
  <si>
    <t>Птица тушёная в соусе</t>
  </si>
  <si>
    <t>Суп картоф.с макарон.изделиями</t>
  </si>
  <si>
    <t>огурцы солёные</t>
  </si>
  <si>
    <t>Котлеты рубленые с соусом</t>
  </si>
  <si>
    <t>Чай с фруктовым соком</t>
  </si>
  <si>
    <t>Тефтели рубленые с соусом</t>
  </si>
  <si>
    <t>Компот из свежих плодов</t>
  </si>
  <si>
    <t>Каша рисовая вязкая</t>
  </si>
  <si>
    <t xml:space="preserve"> </t>
  </si>
  <si>
    <t>фарш говяжий</t>
  </si>
  <si>
    <t>Салат морковный</t>
  </si>
  <si>
    <t>морковь свежая</t>
  </si>
  <si>
    <t>рис пропаренный</t>
  </si>
  <si>
    <t>200/5 гр</t>
  </si>
  <si>
    <t>на 45 чел. сумма</t>
  </si>
  <si>
    <t>на 45 чел. кол-во</t>
  </si>
  <si>
    <t>Хлеб ржано-пшеничный</t>
  </si>
  <si>
    <t>Плов из птицы</t>
  </si>
  <si>
    <t>210 гр</t>
  </si>
  <si>
    <t>Завтрак</t>
  </si>
  <si>
    <t>Хлеб пшеничный</t>
  </si>
  <si>
    <t>Чай с соком</t>
  </si>
  <si>
    <t>Яблоко</t>
  </si>
  <si>
    <t>Масло сливочное</t>
  </si>
  <si>
    <t>Чай с лимоном</t>
  </si>
  <si>
    <t xml:space="preserve">Каша пшеничная молочная </t>
  </si>
  <si>
    <t>Кофейний напиток с молоком</t>
  </si>
  <si>
    <t>Сыр</t>
  </si>
  <si>
    <t xml:space="preserve">Каша овсяная  молочная </t>
  </si>
  <si>
    <t>Яблоки</t>
  </si>
  <si>
    <t>Каша   молочная "Дружба"</t>
  </si>
  <si>
    <t>Кофейный напиток с молоком</t>
  </si>
  <si>
    <t xml:space="preserve">Каша  молочн.рисовая с маслом. </t>
  </si>
  <si>
    <t>Компот с сухофруктами</t>
  </si>
  <si>
    <t>Обед</t>
  </si>
  <si>
    <t>200/5</t>
  </si>
  <si>
    <t>10гр.</t>
  </si>
  <si>
    <t>Огурцы свежие порциями</t>
  </si>
  <si>
    <t>огурцы свежие</t>
  </si>
  <si>
    <t>хлеб ржанной</t>
  </si>
  <si>
    <t>Каша молочная "Дружба"</t>
  </si>
  <si>
    <t>крупа пшено</t>
  </si>
  <si>
    <t>кофейный напиток</t>
  </si>
  <si>
    <t>Яблоки свежие</t>
  </si>
  <si>
    <t>100 гр</t>
  </si>
  <si>
    <t>Помидоры свежие</t>
  </si>
  <si>
    <t xml:space="preserve">Всего </t>
  </si>
  <si>
    <t>Суп картофельный с макаронными изделиями</t>
  </si>
  <si>
    <t>сыр порциями</t>
  </si>
  <si>
    <t>сыр</t>
  </si>
  <si>
    <t>250 гр</t>
  </si>
  <si>
    <t>Салат из моркови</t>
  </si>
  <si>
    <t xml:space="preserve">Салат из свеклы </t>
  </si>
  <si>
    <t>Суп картофельный рыбный</t>
  </si>
  <si>
    <t>Каша гречневая вязкая на молоке</t>
  </si>
  <si>
    <t>50гр.</t>
  </si>
  <si>
    <t>Компот из свежих яблок</t>
  </si>
  <si>
    <t>Чай с молоком</t>
  </si>
  <si>
    <t>Огурцы солёные порциями</t>
  </si>
  <si>
    <t>Каша молочная рисовая</t>
  </si>
  <si>
    <t>Каша пшенная молочная с маслом</t>
  </si>
  <si>
    <t>Сыр порциями</t>
  </si>
  <si>
    <t>крупа пшенная</t>
  </si>
  <si>
    <t xml:space="preserve">Каша  молочн. пшенная с маслом. </t>
  </si>
  <si>
    <t>Каша гречневая расыпчатая</t>
  </si>
  <si>
    <t>Салат из свеклы с зелёным горошком</t>
  </si>
  <si>
    <t>Напиток яблочно-лимонный</t>
  </si>
  <si>
    <t>Огурцы соленые</t>
  </si>
  <si>
    <t xml:space="preserve">Чай </t>
  </si>
  <si>
    <t>Компот из св.яблок</t>
  </si>
  <si>
    <t>капуста свежая</t>
  </si>
  <si>
    <t>Салат из свежей капусты с яблоками</t>
  </si>
  <si>
    <t>Каша пшеничная молочная с маслом</t>
  </si>
  <si>
    <t>Каша рисовая молочная с маслом</t>
  </si>
  <si>
    <t>Тефтели тушенные в соусе</t>
  </si>
  <si>
    <t>250/5</t>
  </si>
  <si>
    <t>куриное филе (чахохбили)</t>
  </si>
  <si>
    <t xml:space="preserve">УТВЕРЖДАЮ:                                                                                                                                        Директор МБОУ ДО "ЦРО и ДТ" Вурнарского муниципального округа Чувашской Республики ________________   В. И. Малов                                                                                                                                                                                                                 "01" сентября 2026г.    </t>
  </si>
  <si>
    <t xml:space="preserve">СОГЛАСОВАНО:
Директор МБОУ "____________ СОШ" Вурнарского муниципального округа Чувашской Республики                                                                                                                                                                                                                                        _______________ /_______________/                                                                                                                                                                                       "01" сентября 2026г.                                                                               </t>
  </si>
  <si>
    <t xml:space="preserve">МБОУ  «_____________________________ СОШ"                                                                              </t>
  </si>
  <si>
    <t>на "01"сентября 2026 года</t>
  </si>
  <si>
    <t>Десятидневное меню
для обучающихся начального звена                                                                                                                                                                                                                                                                                                                                 Сезон: осень-зима 
Возрастная категория: 7-11 лет</t>
  </si>
  <si>
    <t>на "02"сентября 2026 года</t>
  </si>
  <si>
    <t>На 01.09. 2026г.</t>
  </si>
  <si>
    <t>На 02.09.2026г.</t>
  </si>
  <si>
    <t>томатная паста</t>
  </si>
  <si>
    <t>сухари панировочные</t>
  </si>
  <si>
    <t>Итого за завтрак</t>
  </si>
  <si>
    <t>на "03"сентября 2026 года</t>
  </si>
  <si>
    <t>на "04"сентября 2026 года</t>
  </si>
  <si>
    <t xml:space="preserve">МБОУ  «________________________________________ СОШ"                                                                              </t>
  </si>
  <si>
    <t>На 04.09. 2026г.</t>
  </si>
  <si>
    <t>На 03.09. 2026г.</t>
  </si>
  <si>
    <t>На 07.09.2026г.</t>
  </si>
  <si>
    <t>на "07"сентября 2026 года</t>
  </si>
  <si>
    <t>крупа рисовая (пропаренная)</t>
  </si>
  <si>
    <t>Рассольник Ленинградский со сметаной</t>
  </si>
  <si>
    <t>Борщ с капустой, картофелем со сметаной</t>
  </si>
  <si>
    <t>Каша  молочная рисовая с маслом</t>
  </si>
  <si>
    <t>Рассольник "Ленинградский" со сметаной</t>
  </si>
  <si>
    <t>Всего за завтрак</t>
  </si>
  <si>
    <t>на "08"сентября 2026 года</t>
  </si>
  <si>
    <t>На 08.09.2026г.</t>
  </si>
  <si>
    <t>на "09" сентября 2026 года</t>
  </si>
  <si>
    <t>на "10"сентября 2026 года</t>
  </si>
  <si>
    <t>На 10.09.2026 г.</t>
  </si>
  <si>
    <t>на "11"сентября 2026 года</t>
  </si>
  <si>
    <t>На 11.09.2026г.</t>
  </si>
  <si>
    <t>На 14.09.2026 г.</t>
  </si>
  <si>
    <t>на "14"сентября 2026 года</t>
  </si>
  <si>
    <t>На 09.09.2026г.</t>
  </si>
  <si>
    <t>крупа овсяная</t>
  </si>
  <si>
    <t>Каша молочная овсяная с маслом</t>
  </si>
  <si>
    <t>филе куриное</t>
  </si>
  <si>
    <t>куриное бедро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</si>
</sst>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00"/>
    <numFmt numFmtId="165" formatCode="0.0000"/>
    <numFmt numFmtId="166" formatCode="0.00000"/>
  </numFmts>
  <fonts count="67" x14ac:knownFonts="1">
    <font>
      <sz val="11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12"/>
      <name val="Arial Cyr"/>
      <family val="2"/>
      <charset val="204"/>
    </font>
    <font>
      <b/>
      <sz val="12"/>
      <name val="Times New Roman"/>
      <family val="1"/>
      <charset val="204"/>
    </font>
    <font>
      <sz val="10"/>
      <name val="Arial Cyr"/>
      <family val="2"/>
      <charset val="204"/>
    </font>
    <font>
      <b/>
      <i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b/>
      <i/>
      <u/>
      <sz val="12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Arial Cyr"/>
      <family val="2"/>
      <charset val="204"/>
    </font>
    <font>
      <b/>
      <sz val="14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i/>
      <sz val="14"/>
      <color theme="1"/>
      <name val="Times New Roman"/>
      <family val="1"/>
      <charset val="204"/>
    </font>
    <font>
      <b/>
      <i/>
      <sz val="14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name val="Arial Cyr"/>
    </font>
    <font>
      <b/>
      <i/>
      <u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Arial Cyr"/>
    </font>
    <font>
      <sz val="12"/>
      <color rgb="FF000000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i/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i/>
      <u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i/>
      <sz val="14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</patternFill>
    </fill>
    <fill>
      <patternFill patternType="solid">
        <fgColor indexed="9"/>
        <bgColor indexed="26"/>
      </patternFill>
    </fill>
    <fill>
      <patternFill patternType="solid">
        <fgColor theme="0"/>
        <bgColor indexed="34"/>
      </patternFill>
    </fill>
  </fills>
  <borders count="55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/>
      <right/>
      <top/>
      <bottom style="medium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8"/>
      </right>
      <top style="medium">
        <color indexed="8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/>
      <top/>
      <bottom style="thin">
        <color rgb="FF001800"/>
      </bottom>
      <diagonal/>
    </border>
  </borders>
  <cellStyleXfs count="4">
    <xf numFmtId="0" fontId="0" fillId="0" borderId="0"/>
    <xf numFmtId="0" fontId="4" fillId="0" borderId="0"/>
    <xf numFmtId="0" fontId="4" fillId="0" borderId="0"/>
    <xf numFmtId="0" fontId="65" fillId="0" borderId="0"/>
  </cellStyleXfs>
  <cellXfs count="436">
    <xf numFmtId="0" fontId="0" fillId="0" borderId="0" xfId="0"/>
    <xf numFmtId="0" fontId="0" fillId="0" borderId="0" xfId="0" applyAlignment="1"/>
    <xf numFmtId="0" fontId="2" fillId="0" borderId="0" xfId="0" applyFont="1" applyFill="1" applyBorder="1"/>
    <xf numFmtId="2" fontId="2" fillId="0" borderId="0" xfId="0" applyNumberFormat="1" applyFont="1" applyFill="1" applyBorder="1"/>
    <xf numFmtId="0" fontId="2" fillId="0" borderId="0" xfId="0" applyFont="1" applyFill="1"/>
    <xf numFmtId="0" fontId="5" fillId="0" borderId="0" xfId="0" applyFont="1" applyBorder="1" applyAlignment="1"/>
    <xf numFmtId="0" fontId="9" fillId="0" borderId="3" xfId="0" applyFont="1" applyFill="1" applyBorder="1"/>
    <xf numFmtId="2" fontId="9" fillId="0" borderId="3" xfId="0" applyNumberFormat="1" applyFont="1" applyFill="1" applyBorder="1"/>
    <xf numFmtId="0" fontId="9" fillId="0" borderId="3" xfId="0" applyFont="1" applyFill="1" applyBorder="1" applyAlignment="1">
      <alignment horizontal="center"/>
    </xf>
    <xf numFmtId="0" fontId="3" fillId="0" borderId="3" xfId="0" applyFont="1" applyFill="1" applyBorder="1"/>
    <xf numFmtId="0" fontId="9" fillId="0" borderId="0" xfId="0" applyFont="1" applyFill="1" applyBorder="1"/>
    <xf numFmtId="2" fontId="9" fillId="0" borderId="0" xfId="0" applyNumberFormat="1" applyFont="1" applyFill="1" applyBorder="1"/>
    <xf numFmtId="0" fontId="10" fillId="0" borderId="0" xfId="0" applyFont="1" applyAlignment="1">
      <alignment horizontal="right"/>
    </xf>
    <xf numFmtId="0" fontId="9" fillId="0" borderId="0" xfId="0" applyFont="1"/>
    <xf numFmtId="0" fontId="10" fillId="0" borderId="0" xfId="0" applyFont="1"/>
    <xf numFmtId="0" fontId="9" fillId="0" borderId="0" xfId="0" applyFont="1" applyFill="1"/>
    <xf numFmtId="0" fontId="11" fillId="0" borderId="3" xfId="0" applyFont="1" applyBorder="1"/>
    <xf numFmtId="1" fontId="12" fillId="0" borderId="3" xfId="0" applyNumberFormat="1" applyFont="1" applyBorder="1" applyAlignment="1">
      <alignment horizontal="center"/>
    </xf>
    <xf numFmtId="2" fontId="11" fillId="0" borderId="3" xfId="0" applyNumberFormat="1" applyFont="1" applyBorder="1" applyAlignment="1">
      <alignment horizontal="center"/>
    </xf>
    <xf numFmtId="0" fontId="11" fillId="0" borderId="3" xfId="0" applyFont="1" applyBorder="1" applyAlignment="1">
      <alignment wrapText="1"/>
    </xf>
    <xf numFmtId="0" fontId="12" fillId="0" borderId="3" xfId="0" applyFont="1" applyBorder="1" applyAlignment="1">
      <alignment horizontal="center"/>
    </xf>
    <xf numFmtId="2" fontId="13" fillId="0" borderId="3" xfId="0" applyNumberFormat="1" applyFont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2" fontId="9" fillId="0" borderId="3" xfId="0" applyNumberFormat="1" applyFont="1" applyFill="1" applyBorder="1" applyAlignment="1">
      <alignment horizontal="center"/>
    </xf>
    <xf numFmtId="0" fontId="11" fillId="0" borderId="0" xfId="0" applyFont="1"/>
    <xf numFmtId="2" fontId="3" fillId="0" borderId="3" xfId="0" applyNumberFormat="1" applyFont="1" applyFill="1" applyBorder="1" applyAlignment="1">
      <alignment horizontal="center"/>
    </xf>
    <xf numFmtId="0" fontId="9" fillId="0" borderId="0" xfId="0" applyFont="1" applyFill="1" applyBorder="1" applyAlignment="1">
      <alignment wrapText="1"/>
    </xf>
    <xf numFmtId="2" fontId="3" fillId="0" borderId="0" xfId="0" applyNumberFormat="1" applyFont="1" applyFill="1" applyBorder="1" applyAlignment="1">
      <alignment horizontal="center"/>
    </xf>
    <xf numFmtId="0" fontId="9" fillId="0" borderId="0" xfId="0" applyFont="1" applyFill="1" applyBorder="1" applyAlignment="1"/>
    <xf numFmtId="0" fontId="10" fillId="0" borderId="3" xfId="1" applyFont="1" applyFill="1" applyBorder="1"/>
    <xf numFmtId="0" fontId="10" fillId="0" borderId="3" xfId="0" applyFont="1" applyFill="1" applyBorder="1"/>
    <xf numFmtId="0" fontId="0" fillId="0" borderId="0" xfId="0" applyBorder="1"/>
    <xf numFmtId="0" fontId="10" fillId="0" borderId="0" xfId="0" applyFont="1" applyFill="1" applyBorder="1"/>
    <xf numFmtId="2" fontId="3" fillId="0" borderId="0" xfId="0" applyNumberFormat="1" applyFont="1" applyFill="1" applyBorder="1"/>
    <xf numFmtId="0" fontId="7" fillId="0" borderId="0" xfId="0" applyFont="1" applyBorder="1"/>
    <xf numFmtId="0" fontId="11" fillId="0" borderId="0" xfId="0" applyFont="1" applyBorder="1"/>
    <xf numFmtId="0" fontId="9" fillId="0" borderId="0" xfId="1" applyFont="1" applyFill="1" applyBorder="1"/>
    <xf numFmtId="0" fontId="10" fillId="0" borderId="0" xfId="1" applyFont="1" applyFill="1" applyBorder="1"/>
    <xf numFmtId="2" fontId="9" fillId="0" borderId="0" xfId="1" applyNumberFormat="1" applyFont="1" applyFill="1" applyBorder="1"/>
    <xf numFmtId="2" fontId="3" fillId="0" borderId="0" xfId="1" applyNumberFormat="1" applyFont="1" applyFill="1" applyBorder="1"/>
    <xf numFmtId="0" fontId="19" fillId="0" borderId="0" xfId="2" applyFont="1" applyFill="1" applyBorder="1"/>
    <xf numFmtId="2" fontId="19" fillId="0" borderId="0" xfId="2" applyNumberFormat="1" applyFont="1" applyFill="1" applyBorder="1"/>
    <xf numFmtId="2" fontId="16" fillId="0" borderId="0" xfId="2" applyNumberFormat="1" applyFont="1" applyFill="1" applyBorder="1"/>
    <xf numFmtId="2" fontId="13" fillId="0" borderId="0" xfId="0" applyNumberFormat="1" applyFont="1" applyBorder="1"/>
    <xf numFmtId="0" fontId="9" fillId="0" borderId="0" xfId="2" applyFont="1" applyFill="1" applyBorder="1"/>
    <xf numFmtId="2" fontId="9" fillId="0" borderId="0" xfId="2" applyNumberFormat="1" applyFont="1" applyFill="1" applyBorder="1"/>
    <xf numFmtId="2" fontId="3" fillId="0" borderId="0" xfId="2" applyNumberFormat="1" applyFont="1" applyFill="1" applyBorder="1"/>
    <xf numFmtId="0" fontId="3" fillId="0" borderId="3" xfId="0" applyFont="1" applyFill="1" applyBorder="1" applyAlignment="1">
      <alignment wrapText="1"/>
    </xf>
    <xf numFmtId="2" fontId="3" fillId="0" borderId="3" xfId="0" applyNumberFormat="1" applyFont="1" applyFill="1" applyBorder="1"/>
    <xf numFmtId="0" fontId="13" fillId="0" borderId="3" xfId="0" applyFont="1" applyBorder="1"/>
    <xf numFmtId="2" fontId="0" fillId="0" borderId="0" xfId="0" applyNumberFormat="1" applyBorder="1"/>
    <xf numFmtId="0" fontId="17" fillId="0" borderId="0" xfId="0" applyFont="1" applyFill="1" applyBorder="1"/>
    <xf numFmtId="2" fontId="17" fillId="0" borderId="0" xfId="0" applyNumberFormat="1" applyFont="1" applyFill="1" applyBorder="1"/>
    <xf numFmtId="2" fontId="17" fillId="0" borderId="0" xfId="0" applyNumberFormat="1" applyFont="1" applyFill="1" applyBorder="1" applyAlignment="1">
      <alignment horizontal="right"/>
    </xf>
    <xf numFmtId="0" fontId="20" fillId="0" borderId="0" xfId="0" applyFont="1" applyFill="1" applyBorder="1"/>
    <xf numFmtId="2" fontId="9" fillId="0" borderId="0" xfId="0" applyNumberFormat="1" applyFont="1" applyFill="1" applyBorder="1" applyAlignment="1">
      <alignment horizontal="right"/>
    </xf>
    <xf numFmtId="0" fontId="3" fillId="0" borderId="3" xfId="2" applyFont="1" applyFill="1" applyBorder="1"/>
    <xf numFmtId="0" fontId="9" fillId="0" borderId="3" xfId="2" applyFont="1" applyFill="1" applyBorder="1"/>
    <xf numFmtId="2" fontId="9" fillId="0" borderId="3" xfId="2" applyNumberFormat="1" applyFont="1" applyFill="1" applyBorder="1"/>
    <xf numFmtId="0" fontId="0" fillId="0" borderId="5" xfId="0" applyBorder="1"/>
    <xf numFmtId="0" fontId="13" fillId="0" borderId="3" xfId="0" applyFont="1" applyBorder="1" applyAlignment="1">
      <alignment horizontal="center"/>
    </xf>
    <xf numFmtId="164" fontId="9" fillId="0" borderId="3" xfId="0" applyNumberFormat="1" applyFont="1" applyFill="1" applyBorder="1"/>
    <xf numFmtId="0" fontId="3" fillId="0" borderId="2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2" fontId="13" fillId="2" borderId="3" xfId="0" applyNumberFormat="1" applyFont="1" applyFill="1" applyBorder="1" applyAlignment="1">
      <alignment horizontal="center"/>
    </xf>
    <xf numFmtId="2" fontId="3" fillId="2" borderId="3" xfId="0" applyNumberFormat="1" applyFont="1" applyFill="1" applyBorder="1" applyAlignment="1">
      <alignment horizontal="center"/>
    </xf>
    <xf numFmtId="0" fontId="14" fillId="0" borderId="0" xfId="0" applyFont="1" applyBorder="1" applyAlignment="1">
      <alignment horizontal="left"/>
    </xf>
    <xf numFmtId="2" fontId="14" fillId="0" borderId="0" xfId="0" applyNumberFormat="1" applyFont="1" applyBorder="1"/>
    <xf numFmtId="0" fontId="6" fillId="0" borderId="0" xfId="0" applyFont="1" applyBorder="1" applyAlignment="1">
      <alignment horizontal="left"/>
    </xf>
    <xf numFmtId="2" fontId="6" fillId="0" borderId="0" xfId="0" applyNumberFormat="1" applyFont="1" applyBorder="1"/>
    <xf numFmtId="1" fontId="13" fillId="0" borderId="3" xfId="0" applyNumberFormat="1" applyFont="1" applyBorder="1"/>
    <xf numFmtId="0" fontId="22" fillId="0" borderId="0" xfId="0" applyNumberFormat="1" applyFont="1"/>
    <xf numFmtId="0" fontId="23" fillId="0" borderId="0" xfId="0" applyNumberFormat="1" applyFont="1"/>
    <xf numFmtId="0" fontId="25" fillId="0" borderId="0" xfId="0" applyNumberFormat="1" applyFont="1"/>
    <xf numFmtId="0" fontId="9" fillId="0" borderId="36" xfId="0" applyNumberFormat="1" applyFont="1" applyBorder="1"/>
    <xf numFmtId="0" fontId="9" fillId="0" borderId="36" xfId="0" applyNumberFormat="1" applyFont="1" applyBorder="1" applyAlignment="1">
      <alignment horizontal="center"/>
    </xf>
    <xf numFmtId="0" fontId="28" fillId="0" borderId="0" xfId="0" applyNumberFormat="1" applyFont="1"/>
    <xf numFmtId="0" fontId="28" fillId="0" borderId="0" xfId="0" applyNumberFormat="1" applyFont="1" applyAlignment="1">
      <alignment wrapText="1"/>
    </xf>
    <xf numFmtId="2" fontId="27" fillId="0" borderId="0" xfId="0" applyNumberFormat="1" applyFont="1" applyAlignment="1">
      <alignment horizontal="center"/>
    </xf>
    <xf numFmtId="0" fontId="29" fillId="0" borderId="0" xfId="0" applyNumberFormat="1" applyFont="1"/>
    <xf numFmtId="2" fontId="29" fillId="0" borderId="0" xfId="0" applyNumberFormat="1" applyFont="1"/>
    <xf numFmtId="0" fontId="32" fillId="0" borderId="0" xfId="0" applyNumberFormat="1" applyFont="1"/>
    <xf numFmtId="0" fontId="31" fillId="0" borderId="0" xfId="0" applyNumberFormat="1" applyFont="1"/>
    <xf numFmtId="2" fontId="28" fillId="0" borderId="0" xfId="0" applyNumberFormat="1" applyFont="1"/>
    <xf numFmtId="2" fontId="27" fillId="0" borderId="0" xfId="0" applyNumberFormat="1" applyFont="1"/>
    <xf numFmtId="0" fontId="37" fillId="0" borderId="0" xfId="0" applyNumberFormat="1" applyFont="1"/>
    <xf numFmtId="2" fontId="33" fillId="0" borderId="0" xfId="0" applyNumberFormat="1" applyFont="1"/>
    <xf numFmtId="0" fontId="39" fillId="0" borderId="0" xfId="0" applyNumberFormat="1" applyFont="1" applyAlignment="1">
      <alignment horizontal="left"/>
    </xf>
    <xf numFmtId="2" fontId="39" fillId="0" borderId="0" xfId="0" applyNumberFormat="1" applyFont="1"/>
    <xf numFmtId="0" fontId="27" fillId="0" borderId="30" xfId="0" applyNumberFormat="1" applyFont="1" applyBorder="1" applyAlignment="1">
      <alignment horizontal="center" vertical="center" wrapText="1"/>
    </xf>
    <xf numFmtId="0" fontId="27" fillId="0" borderId="28" xfId="0" applyNumberFormat="1" applyFont="1" applyBorder="1" applyAlignment="1">
      <alignment horizontal="center" vertical="center" wrapText="1"/>
    </xf>
    <xf numFmtId="0" fontId="36" fillId="0" borderId="0" xfId="0" applyNumberFormat="1" applyFont="1"/>
    <xf numFmtId="0" fontId="40" fillId="0" borderId="0" xfId="0" applyNumberFormat="1" applyFont="1" applyAlignment="1">
      <alignment horizontal="left"/>
    </xf>
    <xf numFmtId="2" fontId="40" fillId="0" borderId="0" xfId="0" applyNumberFormat="1" applyFont="1"/>
    <xf numFmtId="0" fontId="35" fillId="0" borderId="0" xfId="0" applyNumberFormat="1" applyFont="1"/>
    <xf numFmtId="0" fontId="41" fillId="0" borderId="0" xfId="0" applyNumberFormat="1" applyFont="1"/>
    <xf numFmtId="2" fontId="41" fillId="0" borderId="0" xfId="0" applyNumberFormat="1" applyFont="1" applyAlignment="1">
      <alignment horizontal="right"/>
    </xf>
    <xf numFmtId="2" fontId="41" fillId="0" borderId="0" xfId="0" applyNumberFormat="1" applyFont="1"/>
    <xf numFmtId="2" fontId="28" fillId="0" borderId="0" xfId="0" applyNumberFormat="1" applyFont="1" applyAlignment="1">
      <alignment horizontal="right"/>
    </xf>
    <xf numFmtId="2" fontId="22" fillId="0" borderId="0" xfId="0" applyNumberFormat="1" applyFont="1"/>
    <xf numFmtId="0" fontId="22" fillId="2" borderId="0" xfId="0" applyNumberFormat="1" applyFont="1" applyFill="1"/>
    <xf numFmtId="0" fontId="9" fillId="2" borderId="36" xfId="0" applyNumberFormat="1" applyFont="1" applyFill="1" applyBorder="1"/>
    <xf numFmtId="0" fontId="42" fillId="2" borderId="36" xfId="0" applyNumberFormat="1" applyFont="1" applyFill="1" applyBorder="1"/>
    <xf numFmtId="0" fontId="42" fillId="0" borderId="36" xfId="0" applyNumberFormat="1" applyFont="1" applyBorder="1"/>
    <xf numFmtId="2" fontId="9" fillId="0" borderId="36" xfId="0" applyNumberFormat="1" applyFont="1" applyBorder="1"/>
    <xf numFmtId="2" fontId="13" fillId="0" borderId="36" xfId="0" applyNumberFormat="1" applyFont="1" applyBorder="1"/>
    <xf numFmtId="2" fontId="9" fillId="2" borderId="3" xfId="0" applyNumberFormat="1" applyFont="1" applyFill="1" applyBorder="1"/>
    <xf numFmtId="2" fontId="9" fillId="2" borderId="3" xfId="2" applyNumberFormat="1" applyFont="1" applyFill="1" applyBorder="1"/>
    <xf numFmtId="2" fontId="9" fillId="2" borderId="36" xfId="0" applyNumberFormat="1" applyFont="1" applyFill="1" applyBorder="1"/>
    <xf numFmtId="0" fontId="3" fillId="0" borderId="36" xfId="0" applyNumberFormat="1" applyFont="1" applyBorder="1"/>
    <xf numFmtId="0" fontId="42" fillId="3" borderId="38" xfId="0" applyNumberFormat="1" applyFont="1" applyFill="1" applyBorder="1"/>
    <xf numFmtId="0" fontId="42" fillId="3" borderId="3" xfId="0" applyNumberFormat="1" applyFont="1" applyFill="1" applyBorder="1"/>
    <xf numFmtId="0" fontId="9" fillId="0" borderId="3" xfId="0" applyNumberFormat="1" applyFont="1" applyBorder="1"/>
    <xf numFmtId="0" fontId="11" fillId="2" borderId="3" xfId="0" applyFont="1" applyFill="1" applyBorder="1"/>
    <xf numFmtId="2" fontId="3" fillId="0" borderId="36" xfId="0" applyNumberFormat="1" applyFont="1" applyBorder="1"/>
    <xf numFmtId="0" fontId="11" fillId="0" borderId="36" xfId="0" applyNumberFormat="1" applyFont="1" applyBorder="1"/>
    <xf numFmtId="0" fontId="13" fillId="0" borderId="36" xfId="0" applyNumberFormat="1" applyFont="1" applyBorder="1"/>
    <xf numFmtId="1" fontId="13" fillId="0" borderId="36" xfId="0" applyNumberFormat="1" applyFont="1" applyBorder="1"/>
    <xf numFmtId="0" fontId="3" fillId="0" borderId="36" xfId="0" applyNumberFormat="1" applyFont="1" applyBorder="1" applyAlignment="1">
      <alignment wrapText="1"/>
    </xf>
    <xf numFmtId="164" fontId="9" fillId="0" borderId="36" xfId="0" applyNumberFormat="1" applyFont="1" applyBorder="1"/>
    <xf numFmtId="0" fontId="11" fillId="0" borderId="36" xfId="0" applyNumberFormat="1" applyFont="1" applyBorder="1" applyAlignment="1">
      <alignment horizontal="center"/>
    </xf>
    <xf numFmtId="0" fontId="43" fillId="0" borderId="3" xfId="0" applyFont="1" applyFill="1" applyBorder="1" applyAlignment="1">
      <alignment wrapText="1"/>
    </xf>
    <xf numFmtId="164" fontId="9" fillId="0" borderId="3" xfId="2" applyNumberFormat="1" applyFont="1" applyFill="1" applyBorder="1"/>
    <xf numFmtId="164" fontId="10" fillId="0" borderId="3" xfId="1" applyNumberFormat="1" applyFont="1" applyFill="1" applyBorder="1"/>
    <xf numFmtId="2" fontId="3" fillId="0" borderId="3" xfId="2" applyNumberFormat="1" applyFont="1" applyFill="1" applyBorder="1"/>
    <xf numFmtId="165" fontId="9" fillId="0" borderId="3" xfId="0" applyNumberFormat="1" applyFont="1" applyFill="1" applyBorder="1"/>
    <xf numFmtId="2" fontId="13" fillId="0" borderId="3" xfId="0" applyNumberFormat="1" applyFont="1" applyBorder="1"/>
    <xf numFmtId="0" fontId="44" fillId="0" borderId="36" xfId="0" applyNumberFormat="1" applyFont="1" applyBorder="1" applyAlignment="1">
      <alignment wrapText="1"/>
    </xf>
    <xf numFmtId="1" fontId="3" fillId="0" borderId="36" xfId="0" applyNumberFormat="1" applyFont="1" applyBorder="1"/>
    <xf numFmtId="0" fontId="3" fillId="0" borderId="3" xfId="0" applyFont="1" applyFill="1" applyBorder="1" applyAlignment="1">
      <alignment horizontal="left" wrapText="1"/>
    </xf>
    <xf numFmtId="164" fontId="10" fillId="2" borderId="3" xfId="1" applyNumberFormat="1" applyFont="1" applyFill="1" applyBorder="1"/>
    <xf numFmtId="0" fontId="9" fillId="2" borderId="3" xfId="0" applyNumberFormat="1" applyFont="1" applyFill="1" applyBorder="1"/>
    <xf numFmtId="0" fontId="9" fillId="0" borderId="3" xfId="0" applyNumberFormat="1" applyFont="1" applyBorder="1" applyAlignment="1">
      <alignment horizontal="center"/>
    </xf>
    <xf numFmtId="2" fontId="28" fillId="2" borderId="3" xfId="0" applyNumberFormat="1" applyFont="1" applyFill="1" applyBorder="1" applyAlignment="1">
      <alignment horizontal="center"/>
    </xf>
    <xf numFmtId="2" fontId="9" fillId="0" borderId="3" xfId="0" applyNumberFormat="1" applyFont="1" applyBorder="1" applyAlignment="1">
      <alignment horizontal="center"/>
    </xf>
    <xf numFmtId="0" fontId="28" fillId="0" borderId="3" xfId="0" applyNumberFormat="1" applyFont="1" applyBorder="1"/>
    <xf numFmtId="2" fontId="28" fillId="0" borderId="3" xfId="0" applyNumberFormat="1" applyFont="1" applyBorder="1" applyAlignment="1">
      <alignment horizontal="center"/>
    </xf>
    <xf numFmtId="0" fontId="38" fillId="0" borderId="3" xfId="0" applyNumberFormat="1" applyFont="1" applyBorder="1" applyAlignment="1">
      <alignment horizontal="center"/>
    </xf>
    <xf numFmtId="0" fontId="27" fillId="0" borderId="3" xfId="0" applyNumberFormat="1" applyFont="1" applyBorder="1"/>
    <xf numFmtId="2" fontId="27" fillId="0" borderId="3" xfId="0" applyNumberFormat="1" applyFont="1" applyBorder="1" applyAlignment="1">
      <alignment horizontal="center"/>
    </xf>
    <xf numFmtId="0" fontId="27" fillId="0" borderId="3" xfId="0" applyNumberFormat="1" applyFont="1" applyBorder="1" applyAlignment="1">
      <alignment horizontal="center"/>
    </xf>
    <xf numFmtId="0" fontId="28" fillId="2" borderId="3" xfId="0" applyNumberFormat="1" applyFont="1" applyFill="1" applyBorder="1" applyAlignment="1">
      <alignment horizontal="center"/>
    </xf>
    <xf numFmtId="0" fontId="11" fillId="0" borderId="3" xfId="0" applyNumberFormat="1" applyFont="1" applyBorder="1" applyAlignment="1">
      <alignment horizontal="center"/>
    </xf>
    <xf numFmtId="0" fontId="11" fillId="0" borderId="3" xfId="0" applyNumberFormat="1" applyFont="1" applyBorder="1"/>
    <xf numFmtId="2" fontId="33" fillId="0" borderId="3" xfId="0" applyNumberFormat="1" applyFont="1" applyBorder="1" applyAlignment="1">
      <alignment horizontal="center"/>
    </xf>
    <xf numFmtId="0" fontId="33" fillId="0" borderId="3" xfId="0" applyNumberFormat="1" applyFont="1" applyBorder="1" applyAlignment="1">
      <alignment horizontal="center"/>
    </xf>
    <xf numFmtId="0" fontId="38" fillId="2" borderId="3" xfId="0" applyNumberFormat="1" applyFont="1" applyFill="1" applyBorder="1" applyAlignment="1">
      <alignment horizontal="center"/>
    </xf>
    <xf numFmtId="2" fontId="32" fillId="2" borderId="3" xfId="0" applyNumberFormat="1" applyFont="1" applyFill="1" applyBorder="1" applyAlignment="1">
      <alignment horizontal="center"/>
    </xf>
    <xf numFmtId="0" fontId="22" fillId="0" borderId="37" xfId="0" applyNumberFormat="1" applyFont="1" applyBorder="1"/>
    <xf numFmtId="2" fontId="32" fillId="0" borderId="3" xfId="0" applyNumberFormat="1" applyFont="1" applyBorder="1" applyAlignment="1">
      <alignment horizontal="center"/>
    </xf>
    <xf numFmtId="2" fontId="33" fillId="3" borderId="3" xfId="0" applyNumberFormat="1" applyFont="1" applyFill="1" applyBorder="1" applyAlignment="1">
      <alignment horizontal="center"/>
    </xf>
    <xf numFmtId="164" fontId="11" fillId="0" borderId="3" xfId="0" applyNumberFormat="1" applyFont="1" applyBorder="1"/>
    <xf numFmtId="2" fontId="11" fillId="0" borderId="3" xfId="0" applyNumberFormat="1" applyFont="1" applyBorder="1"/>
    <xf numFmtId="0" fontId="10" fillId="2" borderId="3" xfId="0" applyFont="1" applyFill="1" applyBorder="1"/>
    <xf numFmtId="0" fontId="42" fillId="2" borderId="3" xfId="0" applyNumberFormat="1" applyFont="1" applyFill="1" applyBorder="1"/>
    <xf numFmtId="0" fontId="9" fillId="2" borderId="3" xfId="0" applyFont="1" applyFill="1" applyBorder="1"/>
    <xf numFmtId="2" fontId="14" fillId="0" borderId="36" xfId="0" applyNumberFormat="1" applyFont="1" applyBorder="1"/>
    <xf numFmtId="0" fontId="12" fillId="0" borderId="3" xfId="0" applyNumberFormat="1" applyFont="1" applyBorder="1"/>
    <xf numFmtId="0" fontId="13" fillId="0" borderId="3" xfId="0" applyNumberFormat="1" applyFont="1" applyBorder="1"/>
    <xf numFmtId="165" fontId="10" fillId="0" borderId="3" xfId="1" applyNumberFormat="1" applyFont="1" applyFill="1" applyBorder="1"/>
    <xf numFmtId="0" fontId="10" fillId="2" borderId="3" xfId="1" applyFont="1" applyFill="1" applyBorder="1"/>
    <xf numFmtId="166" fontId="10" fillId="0" borderId="3" xfId="1" applyNumberFormat="1" applyFont="1" applyFill="1" applyBorder="1"/>
    <xf numFmtId="2" fontId="9" fillId="0" borderId="4" xfId="2" applyNumberFormat="1" applyFont="1" applyFill="1" applyBorder="1"/>
    <xf numFmtId="164" fontId="11" fillId="0" borderId="4" xfId="0" applyNumberFormat="1" applyFont="1" applyBorder="1"/>
    <xf numFmtId="2" fontId="11" fillId="0" borderId="4" xfId="0" applyNumberFormat="1" applyFont="1" applyBorder="1"/>
    <xf numFmtId="0" fontId="42" fillId="0" borderId="3" xfId="0" applyNumberFormat="1" applyFont="1" applyBorder="1"/>
    <xf numFmtId="0" fontId="10" fillId="4" borderId="0" xfId="0" applyFont="1" applyFill="1" applyAlignment="1">
      <alignment horizontal="right"/>
    </xf>
    <xf numFmtId="0" fontId="10" fillId="4" borderId="0" xfId="0" applyFont="1" applyFill="1"/>
    <xf numFmtId="0" fontId="10" fillId="5" borderId="0" xfId="0" applyFont="1" applyFill="1" applyAlignment="1">
      <alignment horizontal="right"/>
    </xf>
    <xf numFmtId="0" fontId="10" fillId="4" borderId="0" xfId="0" applyFont="1" applyFill="1" applyAlignment="1"/>
    <xf numFmtId="0" fontId="11" fillId="0" borderId="3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30" fillId="0" borderId="0" xfId="0" applyNumberFormat="1" applyFont="1" applyAlignment="1">
      <alignment horizontal="center" vertical="center"/>
    </xf>
    <xf numFmtId="0" fontId="11" fillId="0" borderId="3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27" fillId="0" borderId="46" xfId="0" applyNumberFormat="1" applyFont="1" applyBorder="1" applyAlignment="1">
      <alignment horizontal="center" vertical="center" wrapText="1"/>
    </xf>
    <xf numFmtId="0" fontId="27" fillId="0" borderId="46" xfId="0" applyNumberFormat="1" applyFont="1" applyBorder="1" applyAlignment="1">
      <alignment horizontal="center" vertical="center"/>
    </xf>
    <xf numFmtId="0" fontId="13" fillId="0" borderId="36" xfId="0" applyNumberFormat="1" applyFont="1" applyBorder="1" applyAlignment="1">
      <alignment vertical="center"/>
    </xf>
    <xf numFmtId="0" fontId="13" fillId="0" borderId="46" xfId="0" applyFont="1" applyBorder="1" applyAlignment="1">
      <alignment horizontal="center" vertical="center"/>
    </xf>
    <xf numFmtId="0" fontId="3" fillId="0" borderId="46" xfId="0" applyFont="1" applyFill="1" applyBorder="1" applyAlignment="1">
      <alignment horizontal="center" vertical="center" wrapText="1"/>
    </xf>
    <xf numFmtId="0" fontId="3" fillId="0" borderId="46" xfId="0" applyFont="1" applyFill="1" applyBorder="1" applyAlignment="1">
      <alignment horizontal="center" vertical="center"/>
    </xf>
    <xf numFmtId="0" fontId="11" fillId="0" borderId="0" xfId="0" applyNumberFormat="1" applyFont="1"/>
    <xf numFmtId="0" fontId="33" fillId="0" borderId="46" xfId="0" applyNumberFormat="1" applyFont="1" applyBorder="1" applyAlignment="1">
      <alignment horizontal="center" vertical="center"/>
    </xf>
    <xf numFmtId="2" fontId="9" fillId="2" borderId="3" xfId="0" applyNumberFormat="1" applyFont="1" applyFill="1" applyBorder="1" applyAlignment="1">
      <alignment horizontal="center"/>
    </xf>
    <xf numFmtId="0" fontId="21" fillId="0" borderId="0" xfId="0" applyNumberFormat="1" applyFont="1"/>
    <xf numFmtId="0" fontId="3" fillId="2" borderId="3" xfId="0" applyFont="1" applyFill="1" applyBorder="1"/>
    <xf numFmtId="0" fontId="11" fillId="0" borderId="3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45" fillId="0" borderId="0" xfId="0" applyNumberFormat="1" applyFont="1"/>
    <xf numFmtId="0" fontId="45" fillId="2" borderId="0" xfId="0" applyNumberFormat="1" applyFont="1" applyFill="1"/>
    <xf numFmtId="0" fontId="49" fillId="0" borderId="46" xfId="0" applyNumberFormat="1" applyFont="1" applyBorder="1" applyAlignment="1">
      <alignment horizontal="center" vertical="center" wrapText="1"/>
    </xf>
    <xf numFmtId="0" fontId="48" fillId="0" borderId="46" xfId="0" applyNumberFormat="1" applyFont="1" applyBorder="1" applyAlignment="1">
      <alignment horizontal="center" vertical="center"/>
    </xf>
    <xf numFmtId="0" fontId="50" fillId="0" borderId="3" xfId="0" applyNumberFormat="1" applyFont="1" applyBorder="1"/>
    <xf numFmtId="0" fontId="49" fillId="0" borderId="3" xfId="0" applyNumberFormat="1" applyFont="1" applyBorder="1"/>
    <xf numFmtId="2" fontId="49" fillId="0" borderId="3" xfId="0" applyNumberFormat="1" applyFont="1" applyBorder="1" applyAlignment="1">
      <alignment horizontal="center"/>
    </xf>
    <xf numFmtId="0" fontId="50" fillId="0" borderId="0" xfId="0" applyNumberFormat="1" applyFont="1"/>
    <xf numFmtId="0" fontId="50" fillId="0" borderId="0" xfId="0" applyNumberFormat="1" applyFont="1" applyAlignment="1">
      <alignment wrapText="1"/>
    </xf>
    <xf numFmtId="2" fontId="49" fillId="0" borderId="0" xfId="0" applyNumberFormat="1" applyFont="1" applyAlignment="1">
      <alignment horizontal="center"/>
    </xf>
    <xf numFmtId="0" fontId="51" fillId="0" borderId="0" xfId="0" applyNumberFormat="1" applyFont="1" applyAlignment="1">
      <alignment horizontal="center" vertical="center"/>
    </xf>
    <xf numFmtId="0" fontId="52" fillId="0" borderId="0" xfId="0" applyNumberFormat="1" applyFont="1" applyAlignment="1">
      <alignment horizontal="right"/>
    </xf>
    <xf numFmtId="0" fontId="53" fillId="0" borderId="0" xfId="0" applyNumberFormat="1" applyFont="1"/>
    <xf numFmtId="0" fontId="52" fillId="0" borderId="0" xfId="0" applyNumberFormat="1" applyFont="1"/>
    <xf numFmtId="2" fontId="50" fillId="0" borderId="0" xfId="0" applyNumberFormat="1" applyFont="1"/>
    <xf numFmtId="2" fontId="49" fillId="0" borderId="0" xfId="0" applyNumberFormat="1" applyFont="1"/>
    <xf numFmtId="0" fontId="55" fillId="0" borderId="0" xfId="0" applyNumberFormat="1" applyFont="1"/>
    <xf numFmtId="0" fontId="31" fillId="0" borderId="36" xfId="0" applyNumberFormat="1" applyFont="1" applyBorder="1"/>
    <xf numFmtId="2" fontId="48" fillId="0" borderId="0" xfId="0" applyNumberFormat="1" applyFont="1"/>
    <xf numFmtId="0" fontId="48" fillId="0" borderId="0" xfId="0" applyNumberFormat="1" applyFont="1" applyAlignment="1">
      <alignment horizontal="left"/>
    </xf>
    <xf numFmtId="2" fontId="56" fillId="0" borderId="0" xfId="0" applyNumberFormat="1" applyFont="1"/>
    <xf numFmtId="0" fontId="31" fillId="2" borderId="36" xfId="0" applyNumberFormat="1" applyFont="1" applyFill="1" applyBorder="1"/>
    <xf numFmtId="164" fontId="45" fillId="0" borderId="0" xfId="0" applyNumberFormat="1" applyFont="1"/>
    <xf numFmtId="2" fontId="45" fillId="0" borderId="0" xfId="0" applyNumberFormat="1" applyFont="1"/>
    <xf numFmtId="0" fontId="12" fillId="2" borderId="36" xfId="0" applyNumberFormat="1" applyFont="1" applyFill="1" applyBorder="1" applyAlignment="1">
      <alignment horizontal="center"/>
    </xf>
    <xf numFmtId="2" fontId="9" fillId="2" borderId="36" xfId="0" applyNumberFormat="1" applyFont="1" applyFill="1" applyBorder="1" applyAlignment="1">
      <alignment horizontal="center"/>
    </xf>
    <xf numFmtId="0" fontId="21" fillId="2" borderId="0" xfId="0" applyNumberFormat="1" applyFont="1" applyFill="1"/>
    <xf numFmtId="0" fontId="3" fillId="2" borderId="36" xfId="0" applyNumberFormat="1" applyFont="1" applyFill="1" applyBorder="1"/>
    <xf numFmtId="164" fontId="9" fillId="2" borderId="36" xfId="0" applyNumberFormat="1" applyFont="1" applyFill="1" applyBorder="1"/>
    <xf numFmtId="0" fontId="50" fillId="2" borderId="3" xfId="0" applyNumberFormat="1" applyFont="1" applyFill="1" applyBorder="1" applyAlignment="1">
      <alignment horizontal="center"/>
    </xf>
    <xf numFmtId="0" fontId="57" fillId="0" borderId="0" xfId="0" applyNumberFormat="1" applyFont="1"/>
    <xf numFmtId="0" fontId="49" fillId="0" borderId="46" xfId="0" applyNumberFormat="1" applyFont="1" applyBorder="1" applyAlignment="1">
      <alignment horizontal="center" vertical="center"/>
    </xf>
    <xf numFmtId="0" fontId="58" fillId="0" borderId="0" xfId="0" applyNumberFormat="1" applyFont="1" applyAlignment="1">
      <alignment horizontal="left"/>
    </xf>
    <xf numFmtId="2" fontId="58" fillId="0" borderId="0" xfId="0" applyNumberFormat="1" applyFont="1"/>
    <xf numFmtId="0" fontId="31" fillId="3" borderId="36" xfId="0" applyNumberFormat="1" applyFont="1" applyFill="1" applyBorder="1"/>
    <xf numFmtId="0" fontId="11" fillId="2" borderId="3" xfId="0" applyNumberFormat="1" applyFont="1" applyFill="1" applyBorder="1"/>
    <xf numFmtId="0" fontId="11" fillId="0" borderId="3" xfId="0" applyFont="1" applyBorder="1" applyAlignment="1">
      <alignment horizontal="center"/>
    </xf>
    <xf numFmtId="0" fontId="34" fillId="0" borderId="36" xfId="0" applyNumberFormat="1" applyFont="1" applyBorder="1" applyAlignment="1">
      <alignment horizontal="left" vertical="center"/>
    </xf>
    <xf numFmtId="0" fontId="34" fillId="0" borderId="39" xfId="0" applyNumberFormat="1" applyFont="1" applyBorder="1" applyAlignment="1">
      <alignment horizontal="left" vertical="center"/>
    </xf>
    <xf numFmtId="0" fontId="34" fillId="0" borderId="40" xfId="0" applyNumberFormat="1" applyFont="1" applyBorder="1" applyAlignment="1">
      <alignment horizontal="left" vertical="center"/>
    </xf>
    <xf numFmtId="0" fontId="59" fillId="2" borderId="3" xfId="0" applyNumberFormat="1" applyFont="1" applyFill="1" applyBorder="1"/>
    <xf numFmtId="0" fontId="59" fillId="0" borderId="3" xfId="0" applyNumberFormat="1" applyFont="1" applyBorder="1" applyAlignment="1">
      <alignment horizontal="center"/>
    </xf>
    <xf numFmtId="2" fontId="59" fillId="0" borderId="3" xfId="0" applyNumberFormat="1" applyFont="1" applyBorder="1" applyAlignment="1">
      <alignment horizontal="center"/>
    </xf>
    <xf numFmtId="0" fontId="12" fillId="0" borderId="3" xfId="0" applyNumberFormat="1" applyFont="1" applyBorder="1" applyAlignment="1">
      <alignment horizontal="center"/>
    </xf>
    <xf numFmtId="0" fontId="59" fillId="0" borderId="3" xfId="0" applyNumberFormat="1" applyFont="1" applyBorder="1"/>
    <xf numFmtId="0" fontId="60" fillId="0" borderId="3" xfId="0" applyNumberFormat="1" applyFont="1" applyBorder="1"/>
    <xf numFmtId="2" fontId="60" fillId="0" borderId="3" xfId="0" applyNumberFormat="1" applyFont="1" applyBorder="1" applyAlignment="1">
      <alignment horizontal="center"/>
    </xf>
    <xf numFmtId="0" fontId="60" fillId="0" borderId="3" xfId="0" applyNumberFormat="1" applyFont="1" applyBorder="1" applyAlignment="1">
      <alignment horizontal="center"/>
    </xf>
    <xf numFmtId="0" fontId="59" fillId="0" borderId="0" xfId="0" applyNumberFormat="1" applyFont="1"/>
    <xf numFmtId="0" fontId="59" fillId="0" borderId="0" xfId="0" applyNumberFormat="1" applyFont="1" applyAlignment="1">
      <alignment wrapText="1"/>
    </xf>
    <xf numFmtId="2" fontId="60" fillId="0" borderId="0" xfId="0" applyNumberFormat="1" applyFont="1" applyAlignment="1">
      <alignment horizontal="center"/>
    </xf>
    <xf numFmtId="0" fontId="3" fillId="0" borderId="3" xfId="0" applyNumberFormat="1" applyFont="1" applyBorder="1"/>
    <xf numFmtId="2" fontId="13" fillId="0" borderId="38" xfId="0" applyNumberFormat="1" applyFont="1" applyBorder="1"/>
    <xf numFmtId="0" fontId="3" fillId="0" borderId="3" xfId="0" applyNumberFormat="1" applyFont="1" applyBorder="1" applyAlignment="1">
      <alignment wrapText="1"/>
    </xf>
    <xf numFmtId="164" fontId="9" fillId="2" borderId="3" xfId="0" applyNumberFormat="1" applyFont="1" applyFill="1" applyBorder="1"/>
    <xf numFmtId="0" fontId="10" fillId="0" borderId="3" xfId="0" applyFont="1" applyFill="1" applyBorder="1" applyAlignment="1">
      <alignment wrapText="1"/>
    </xf>
    <xf numFmtId="0" fontId="48" fillId="0" borderId="0" xfId="0" applyNumberFormat="1" applyFont="1" applyBorder="1" applyAlignment="1">
      <alignment horizontal="center"/>
    </xf>
    <xf numFmtId="0" fontId="9" fillId="0" borderId="51" xfId="0" applyNumberFormat="1" applyFont="1" applyBorder="1"/>
    <xf numFmtId="0" fontId="9" fillId="0" borderId="51" xfId="0" applyNumberFormat="1" applyFont="1" applyBorder="1" applyAlignment="1">
      <alignment horizontal="center"/>
    </xf>
    <xf numFmtId="2" fontId="9" fillId="0" borderId="51" xfId="0" applyNumberFormat="1" applyFont="1" applyBorder="1" applyAlignment="1">
      <alignment horizontal="center"/>
    </xf>
    <xf numFmtId="2" fontId="9" fillId="0" borderId="36" xfId="0" applyNumberFormat="1" applyFont="1" applyBorder="1" applyAlignment="1">
      <alignment horizontal="center"/>
    </xf>
    <xf numFmtId="0" fontId="1" fillId="0" borderId="36" xfId="0" applyNumberFormat="1" applyFont="1" applyBorder="1"/>
    <xf numFmtId="0" fontId="28" fillId="0" borderId="0" xfId="0" applyNumberFormat="1" applyFont="1" applyBorder="1"/>
    <xf numFmtId="0" fontId="27" fillId="0" borderId="0" xfId="0" applyNumberFormat="1" applyFont="1" applyBorder="1" applyAlignment="1">
      <alignment wrapText="1"/>
    </xf>
    <xf numFmtId="2" fontId="27" fillId="3" borderId="0" xfId="0" applyNumberFormat="1" applyFont="1" applyFill="1" applyBorder="1" applyAlignment="1">
      <alignment horizontal="center"/>
    </xf>
    <xf numFmtId="2" fontId="27" fillId="0" borderId="0" xfId="0" applyNumberFormat="1" applyFont="1" applyBorder="1" applyAlignment="1">
      <alignment horizontal="center"/>
    </xf>
    <xf numFmtId="2" fontId="33" fillId="0" borderId="0" xfId="0" applyNumberFormat="1" applyFont="1" applyBorder="1" applyAlignment="1">
      <alignment horizontal="center"/>
    </xf>
    <xf numFmtId="0" fontId="33" fillId="0" borderId="0" xfId="0" applyNumberFormat="1" applyFont="1" applyBorder="1" applyAlignment="1">
      <alignment horizontal="center"/>
    </xf>
    <xf numFmtId="0" fontId="61" fillId="0" borderId="37" xfId="0" applyNumberFormat="1" applyFont="1" applyBorder="1"/>
    <xf numFmtId="1" fontId="62" fillId="0" borderId="3" xfId="0" applyNumberFormat="1" applyFont="1" applyBorder="1" applyAlignment="1">
      <alignment horizontal="center"/>
    </xf>
    <xf numFmtId="2" fontId="63" fillId="0" borderId="3" xfId="0" applyNumberFormat="1" applyFont="1" applyBorder="1" applyAlignment="1">
      <alignment horizontal="center"/>
    </xf>
    <xf numFmtId="0" fontId="63" fillId="0" borderId="3" xfId="0" applyNumberFormat="1" applyFont="1" applyBorder="1" applyAlignment="1">
      <alignment wrapText="1"/>
    </xf>
    <xf numFmtId="0" fontId="62" fillId="0" borderId="3" xfId="0" applyNumberFormat="1" applyFont="1" applyBorder="1" applyAlignment="1">
      <alignment horizontal="center"/>
    </xf>
    <xf numFmtId="0" fontId="62" fillId="2" borderId="3" xfId="0" applyNumberFormat="1" applyFont="1" applyFill="1" applyBorder="1" applyAlignment="1">
      <alignment horizontal="center"/>
    </xf>
    <xf numFmtId="2" fontId="59" fillId="2" borderId="3" xfId="0" applyNumberFormat="1" applyFont="1" applyFill="1" applyBorder="1" applyAlignment="1">
      <alignment horizontal="center"/>
    </xf>
    <xf numFmtId="0" fontId="59" fillId="2" borderId="3" xfId="0" applyNumberFormat="1" applyFont="1" applyFill="1" applyBorder="1" applyAlignment="1">
      <alignment horizontal="center"/>
    </xf>
    <xf numFmtId="2" fontId="64" fillId="3" borderId="3" xfId="0" applyNumberFormat="1" applyFont="1" applyFill="1" applyBorder="1" applyAlignment="1">
      <alignment horizontal="center"/>
    </xf>
    <xf numFmtId="2" fontId="64" fillId="0" borderId="3" xfId="0" applyNumberFormat="1" applyFont="1" applyBorder="1" applyAlignment="1">
      <alignment horizontal="center"/>
    </xf>
    <xf numFmtId="0" fontId="64" fillId="0" borderId="3" xfId="0" applyNumberFormat="1" applyFont="1" applyBorder="1" applyAlignment="1">
      <alignment horizontal="center"/>
    </xf>
    <xf numFmtId="0" fontId="60" fillId="0" borderId="3" xfId="0" applyNumberFormat="1" applyFont="1" applyBorder="1" applyAlignment="1">
      <alignment wrapText="1"/>
    </xf>
    <xf numFmtId="2" fontId="60" fillId="3" borderId="3" xfId="0" applyNumberFormat="1" applyFont="1" applyFill="1" applyBorder="1" applyAlignment="1">
      <alignment horizontal="center"/>
    </xf>
    <xf numFmtId="2" fontId="18" fillId="0" borderId="36" xfId="0" applyNumberFormat="1" applyFont="1" applyBorder="1"/>
    <xf numFmtId="0" fontId="18" fillId="0" borderId="49" xfId="0" applyNumberFormat="1" applyFont="1" applyBorder="1" applyAlignment="1">
      <alignment horizontal="left"/>
    </xf>
    <xf numFmtId="0" fontId="18" fillId="0" borderId="50" xfId="0" applyNumberFormat="1" applyFont="1" applyBorder="1" applyAlignment="1">
      <alignment horizontal="left"/>
    </xf>
    <xf numFmtId="2" fontId="18" fillId="0" borderId="3" xfId="0" applyNumberFormat="1" applyFont="1" applyBorder="1"/>
    <xf numFmtId="0" fontId="9" fillId="2" borderId="3" xfId="0" applyNumberFormat="1" applyFont="1" applyFill="1" applyBorder="1" applyAlignment="1">
      <alignment horizontal="center"/>
    </xf>
    <xf numFmtId="0" fontId="12" fillId="2" borderId="3" xfId="0" applyNumberFormat="1" applyFont="1" applyFill="1" applyBorder="1" applyAlignment="1">
      <alignment horizontal="center"/>
    </xf>
    <xf numFmtId="2" fontId="11" fillId="2" borderId="3" xfId="0" applyNumberFormat="1" applyFont="1" applyFill="1" applyBorder="1" applyAlignment="1">
      <alignment horizontal="center"/>
    </xf>
    <xf numFmtId="2" fontId="3" fillId="0" borderId="3" xfId="0" applyNumberFormat="1" applyFont="1" applyBorder="1" applyAlignment="1">
      <alignment horizontal="center"/>
    </xf>
    <xf numFmtId="0" fontId="3" fillId="0" borderId="3" xfId="0" applyNumberFormat="1" applyFont="1" applyBorder="1" applyAlignment="1">
      <alignment horizontal="center"/>
    </xf>
    <xf numFmtId="2" fontId="1" fillId="0" borderId="36" xfId="0" applyNumberFormat="1" applyFont="1" applyBorder="1"/>
    <xf numFmtId="0" fontId="3" fillId="0" borderId="0" xfId="0" applyFont="1" applyFill="1" applyBorder="1" applyAlignment="1">
      <alignment wrapText="1"/>
    </xf>
    <xf numFmtId="2" fontId="13" fillId="0" borderId="0" xfId="0" applyNumberFormat="1" applyFont="1" applyBorder="1" applyAlignment="1">
      <alignment horizontal="center"/>
    </xf>
    <xf numFmtId="0" fontId="13" fillId="0" borderId="0" xfId="0" applyFont="1" applyBorder="1" applyAlignment="1">
      <alignment horizontal="center"/>
    </xf>
    <xf numFmtId="0" fontId="50" fillId="0" borderId="0" xfId="0" applyNumberFormat="1" applyFont="1" applyBorder="1"/>
    <xf numFmtId="0" fontId="49" fillId="0" borderId="0" xfId="0" applyNumberFormat="1" applyFont="1" applyBorder="1" applyAlignment="1">
      <alignment wrapText="1"/>
    </xf>
    <xf numFmtId="2" fontId="49" fillId="0" borderId="0" xfId="0" applyNumberFormat="1" applyFont="1" applyBorder="1" applyAlignment="1">
      <alignment horizontal="center"/>
    </xf>
    <xf numFmtId="0" fontId="11" fillId="0" borderId="3" xfId="0" applyNumberFormat="1" applyFont="1" applyBorder="1" applyAlignment="1">
      <alignment wrapText="1"/>
    </xf>
    <xf numFmtId="165" fontId="9" fillId="0" borderId="36" xfId="0" applyNumberFormat="1" applyFont="1" applyBorder="1"/>
    <xf numFmtId="0" fontId="13" fillId="0" borderId="0" xfId="0" applyNumberFormat="1" applyFont="1" applyBorder="1"/>
    <xf numFmtId="1" fontId="13" fillId="0" borderId="0" xfId="0" applyNumberFormat="1" applyFont="1" applyBorder="1"/>
    <xf numFmtId="1" fontId="12" fillId="2" borderId="36" xfId="0" applyNumberFormat="1" applyFont="1" applyFill="1" applyBorder="1" applyAlignment="1">
      <alignment horizontal="center"/>
    </xf>
    <xf numFmtId="2" fontId="11" fillId="2" borderId="36" xfId="0" applyNumberFormat="1" applyFont="1" applyFill="1" applyBorder="1" applyAlignment="1">
      <alignment horizontal="center"/>
    </xf>
    <xf numFmtId="0" fontId="9" fillId="0" borderId="3" xfId="0" applyFont="1" applyFill="1" applyBorder="1" applyAlignment="1">
      <alignment horizontal="left" wrapText="1"/>
    </xf>
    <xf numFmtId="0" fontId="13" fillId="0" borderId="52" xfId="0" applyNumberFormat="1" applyFont="1" applyBorder="1"/>
    <xf numFmtId="2" fontId="1" fillId="0" borderId="3" xfId="0" applyNumberFormat="1" applyFont="1" applyFill="1" applyBorder="1"/>
    <xf numFmtId="2" fontId="3" fillId="2" borderId="0" xfId="0" applyNumberFormat="1" applyFont="1" applyFill="1" applyBorder="1" applyAlignment="1">
      <alignment horizontal="center"/>
    </xf>
    <xf numFmtId="0" fontId="11" fillId="2" borderId="36" xfId="0" applyNumberFormat="1" applyFont="1" applyFill="1" applyBorder="1" applyAlignment="1">
      <alignment wrapText="1"/>
    </xf>
    <xf numFmtId="0" fontId="21" fillId="0" borderId="37" xfId="0" applyNumberFormat="1" applyFont="1" applyBorder="1"/>
    <xf numFmtId="2" fontId="13" fillId="3" borderId="3" xfId="0" applyNumberFormat="1" applyFont="1" applyFill="1" applyBorder="1" applyAlignment="1">
      <alignment horizontal="center"/>
    </xf>
    <xf numFmtId="0" fontId="13" fillId="0" borderId="3" xfId="0" applyNumberFormat="1" applyFont="1" applyBorder="1" applyAlignment="1">
      <alignment horizontal="center"/>
    </xf>
    <xf numFmtId="2" fontId="3" fillId="3" borderId="3" xfId="0" applyNumberFormat="1" applyFont="1" applyFill="1" applyBorder="1" applyAlignment="1">
      <alignment horizontal="center"/>
    </xf>
    <xf numFmtId="0" fontId="10" fillId="0" borderId="3" xfId="0" applyFont="1" applyBorder="1" applyAlignment="1">
      <alignment horizontal="right"/>
    </xf>
    <xf numFmtId="0" fontId="9" fillId="0" borderId="36" xfId="0" applyNumberFormat="1" applyFont="1" applyBorder="1" applyAlignment="1">
      <alignment wrapText="1"/>
    </xf>
    <xf numFmtId="0" fontId="9" fillId="0" borderId="53" xfId="0" applyFont="1" applyFill="1" applyBorder="1"/>
    <xf numFmtId="0" fontId="18" fillId="0" borderId="0" xfId="0" applyNumberFormat="1" applyFont="1" applyBorder="1" applyAlignment="1">
      <alignment horizontal="left"/>
    </xf>
    <xf numFmtId="2" fontId="18" fillId="0" borderId="0" xfId="0" applyNumberFormat="1" applyFont="1" applyBorder="1"/>
    <xf numFmtId="1" fontId="3" fillId="0" borderId="3" xfId="0" applyNumberFormat="1" applyFont="1" applyFill="1" applyBorder="1"/>
    <xf numFmtId="0" fontId="3" fillId="0" borderId="0" xfId="0" applyFont="1" applyFill="1" applyBorder="1"/>
    <xf numFmtId="1" fontId="3" fillId="0" borderId="0" xfId="0" applyNumberFormat="1" applyFont="1" applyFill="1" applyBorder="1"/>
    <xf numFmtId="0" fontId="43" fillId="0" borderId="3" xfId="0" applyFont="1" applyBorder="1"/>
    <xf numFmtId="0" fontId="13" fillId="0" borderId="38" xfId="0" applyNumberFormat="1" applyFont="1" applyBorder="1" applyAlignment="1">
      <alignment horizontal="left"/>
    </xf>
    <xf numFmtId="0" fontId="13" fillId="0" borderId="47" xfId="0" applyNumberFormat="1" applyFont="1" applyBorder="1" applyAlignment="1">
      <alignment horizontal="left"/>
    </xf>
    <xf numFmtId="0" fontId="13" fillId="0" borderId="48" xfId="0" applyNumberFormat="1" applyFont="1" applyBorder="1" applyAlignment="1">
      <alignment horizontal="left"/>
    </xf>
    <xf numFmtId="0" fontId="32" fillId="0" borderId="0" xfId="0" applyNumberFormat="1" applyFont="1" applyAlignment="1">
      <alignment horizontal="center" vertical="center" wrapText="1"/>
    </xf>
    <xf numFmtId="0" fontId="11" fillId="0" borderId="3" xfId="0" applyFont="1" applyBorder="1" applyAlignment="1">
      <alignment horizontal="center" vertical="center"/>
    </xf>
    <xf numFmtId="0" fontId="3" fillId="0" borderId="43" xfId="0" applyNumberFormat="1" applyFont="1" applyBorder="1" applyAlignment="1">
      <alignment horizontal="left"/>
    </xf>
    <xf numFmtId="0" fontId="27" fillId="0" borderId="29" xfId="0" applyNumberFormat="1" applyFont="1" applyBorder="1" applyAlignment="1">
      <alignment horizontal="left"/>
    </xf>
    <xf numFmtId="0" fontId="27" fillId="0" borderId="44" xfId="0" applyNumberFormat="1" applyFont="1" applyBorder="1" applyAlignment="1">
      <alignment horizontal="left"/>
    </xf>
    <xf numFmtId="0" fontId="1" fillId="4" borderId="0" xfId="1" applyFont="1" applyFill="1" applyBorder="1" applyAlignment="1">
      <alignment horizontal="center" wrapText="1"/>
    </xf>
    <xf numFmtId="0" fontId="24" fillId="0" borderId="27" xfId="0" applyNumberFormat="1" applyFont="1" applyBorder="1" applyAlignment="1">
      <alignment horizontal="center"/>
    </xf>
    <xf numFmtId="0" fontId="1" fillId="0" borderId="28" xfId="0" applyNumberFormat="1" applyFont="1" applyBorder="1" applyAlignment="1">
      <alignment horizontal="center" vertical="center" wrapText="1"/>
    </xf>
    <xf numFmtId="0" fontId="26" fillId="0" borderId="29" xfId="0" applyNumberFormat="1" applyFont="1" applyBorder="1" applyAlignment="1">
      <alignment horizontal="center" vertical="center" wrapText="1"/>
    </xf>
    <xf numFmtId="0" fontId="26" fillId="0" borderId="32" xfId="0" applyNumberFormat="1" applyFont="1" applyBorder="1" applyAlignment="1">
      <alignment horizontal="center" vertical="center" wrapText="1"/>
    </xf>
    <xf numFmtId="0" fontId="26" fillId="0" borderId="0" xfId="0" applyNumberFormat="1" applyFont="1" applyAlignment="1">
      <alignment horizontal="center" vertical="center" wrapText="1"/>
    </xf>
    <xf numFmtId="0" fontId="26" fillId="0" borderId="30" xfId="0" applyNumberFormat="1" applyFont="1" applyBorder="1" applyAlignment="1">
      <alignment horizontal="center" vertical="center"/>
    </xf>
    <xf numFmtId="0" fontId="26" fillId="0" borderId="29" xfId="0" applyNumberFormat="1" applyFont="1" applyBorder="1" applyAlignment="1">
      <alignment horizontal="center" vertical="center"/>
    </xf>
    <xf numFmtId="0" fontId="26" fillId="0" borderId="31" xfId="0" applyNumberFormat="1" applyFont="1" applyBorder="1" applyAlignment="1">
      <alignment horizontal="center" vertical="center"/>
    </xf>
    <xf numFmtId="0" fontId="26" fillId="0" borderId="32" xfId="0" applyNumberFormat="1" applyFont="1" applyBorder="1" applyAlignment="1">
      <alignment horizontal="center" vertical="center"/>
    </xf>
    <xf numFmtId="0" fontId="26" fillId="0" borderId="0" xfId="0" applyNumberFormat="1" applyFont="1" applyAlignment="1">
      <alignment horizontal="center" vertical="center"/>
    </xf>
    <xf numFmtId="0" fontId="26" fillId="0" borderId="33" xfId="0" applyNumberFormat="1" applyFont="1" applyBorder="1" applyAlignment="1">
      <alignment horizontal="center" vertical="center"/>
    </xf>
    <xf numFmtId="0" fontId="26" fillId="0" borderId="34" xfId="0" applyNumberFormat="1" applyFont="1" applyBorder="1" applyAlignment="1">
      <alignment horizontal="left" vertical="center" wrapText="1"/>
    </xf>
    <xf numFmtId="0" fontId="26" fillId="0" borderId="27" xfId="0" applyNumberFormat="1" applyFont="1" applyBorder="1" applyAlignment="1">
      <alignment horizontal="left" vertical="center" wrapText="1"/>
    </xf>
    <xf numFmtId="0" fontId="26" fillId="0" borderId="35" xfId="0" applyNumberFormat="1" applyFont="1" applyBorder="1" applyAlignment="1">
      <alignment horizontal="left" vertical="center" wrapText="1"/>
    </xf>
    <xf numFmtId="0" fontId="11" fillId="0" borderId="3" xfId="0" applyFont="1" applyBorder="1" applyAlignment="1">
      <alignment horizontal="center" vertical="center" wrapText="1"/>
    </xf>
    <xf numFmtId="0" fontId="60" fillId="0" borderId="43" xfId="0" applyNumberFormat="1" applyFont="1" applyBorder="1" applyAlignment="1">
      <alignment horizontal="left"/>
    </xf>
    <xf numFmtId="0" fontId="60" fillId="0" borderId="29" xfId="0" applyNumberFormat="1" applyFont="1" applyBorder="1" applyAlignment="1">
      <alignment horizontal="left"/>
    </xf>
    <xf numFmtId="0" fontId="60" fillId="0" borderId="44" xfId="0" applyNumberFormat="1" applyFont="1" applyBorder="1" applyAlignment="1">
      <alignment horizontal="left"/>
    </xf>
    <xf numFmtId="0" fontId="18" fillId="0" borderId="36" xfId="0" applyNumberFormat="1" applyFont="1" applyBorder="1" applyAlignment="1">
      <alignment horizontal="left"/>
    </xf>
    <xf numFmtId="0" fontId="18" fillId="0" borderId="39" xfId="0" applyNumberFormat="1" applyFont="1" applyBorder="1" applyAlignment="1">
      <alignment horizontal="left"/>
    </xf>
    <xf numFmtId="0" fontId="18" fillId="0" borderId="40" xfId="0" applyNumberFormat="1" applyFont="1" applyBorder="1" applyAlignment="1">
      <alignment horizontal="left"/>
    </xf>
    <xf numFmtId="0" fontId="18" fillId="0" borderId="36" xfId="0" applyNumberFormat="1" applyFont="1" applyBorder="1" applyAlignment="1">
      <alignment horizontal="left" vertical="center"/>
    </xf>
    <xf numFmtId="0" fontId="18" fillId="0" borderId="39" xfId="0" applyNumberFormat="1" applyFont="1" applyBorder="1" applyAlignment="1">
      <alignment horizontal="left" vertical="center"/>
    </xf>
    <xf numFmtId="0" fontId="18" fillId="0" borderId="40" xfId="0" applyNumberFormat="1" applyFont="1" applyBorder="1" applyAlignment="1">
      <alignment horizontal="left" vertical="center"/>
    </xf>
    <xf numFmtId="0" fontId="13" fillId="0" borderId="3" xfId="0" applyFont="1" applyBorder="1" applyAlignment="1">
      <alignment horizontal="left"/>
    </xf>
    <xf numFmtId="0" fontId="15" fillId="0" borderId="0" xfId="0" applyFont="1" applyAlignment="1">
      <alignment horizontal="center" vertical="center"/>
    </xf>
    <xf numFmtId="0" fontId="3" fillId="0" borderId="5" xfId="0" applyFont="1" applyFill="1" applyBorder="1" applyAlignment="1">
      <alignment horizontal="left"/>
    </xf>
    <xf numFmtId="0" fontId="1" fillId="0" borderId="10" xfId="0" applyFont="1" applyFill="1" applyBorder="1" applyAlignment="1">
      <alignment horizontal="left" vertical="center" wrapText="1"/>
    </xf>
    <xf numFmtId="0" fontId="1" fillId="0" borderId="11" xfId="0" applyFont="1" applyFill="1" applyBorder="1" applyAlignment="1">
      <alignment horizontal="left" vertical="center" wrapText="1"/>
    </xf>
    <xf numFmtId="0" fontId="1" fillId="0" borderId="12" xfId="0" applyFont="1" applyFill="1" applyBorder="1" applyAlignment="1">
      <alignment horizontal="left" vertical="center" wrapText="1"/>
    </xf>
    <xf numFmtId="0" fontId="18" fillId="0" borderId="25" xfId="0" applyFont="1" applyBorder="1" applyAlignment="1">
      <alignment horizontal="center" vertical="center"/>
    </xf>
    <xf numFmtId="0" fontId="18" fillId="0" borderId="22" xfId="0" applyFont="1" applyBorder="1" applyAlignment="1">
      <alignment horizontal="center" vertical="center"/>
    </xf>
    <xf numFmtId="0" fontId="18" fillId="0" borderId="23" xfId="0" applyFont="1" applyBorder="1" applyAlignment="1">
      <alignment horizontal="center" vertical="center"/>
    </xf>
    <xf numFmtId="0" fontId="18" fillId="0" borderId="26" xfId="0" applyFont="1" applyBorder="1" applyAlignment="1">
      <alignment horizontal="center" vertical="center"/>
    </xf>
    <xf numFmtId="0" fontId="18" fillId="0" borderId="0" xfId="0" applyFont="1" applyBorder="1" applyAlignment="1">
      <alignment horizontal="center" vertical="center"/>
    </xf>
    <xf numFmtId="0" fontId="18" fillId="0" borderId="13" xfId="0" applyFont="1" applyBorder="1" applyAlignment="1">
      <alignment horizontal="center" vertical="center"/>
    </xf>
    <xf numFmtId="0" fontId="8" fillId="0" borderId="2" xfId="0" applyFont="1" applyBorder="1" applyAlignment="1">
      <alignment horizontal="center"/>
    </xf>
    <xf numFmtId="0" fontId="3" fillId="0" borderId="19" xfId="0" applyFont="1" applyFill="1" applyBorder="1" applyAlignment="1">
      <alignment horizontal="left"/>
    </xf>
    <xf numFmtId="0" fontId="3" fillId="0" borderId="20" xfId="0" applyFont="1" applyFill="1" applyBorder="1" applyAlignment="1">
      <alignment horizontal="left"/>
    </xf>
    <xf numFmtId="0" fontId="3" fillId="0" borderId="21" xfId="0" applyFont="1" applyFill="1" applyBorder="1" applyAlignment="1">
      <alignment horizontal="left"/>
    </xf>
    <xf numFmtId="0" fontId="18" fillId="0" borderId="3" xfId="0" applyFont="1" applyBorder="1" applyAlignment="1">
      <alignment horizontal="left"/>
    </xf>
    <xf numFmtId="0" fontId="1" fillId="0" borderId="7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1" fillId="0" borderId="14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horizontal="center" vertical="center"/>
    </xf>
    <xf numFmtId="0" fontId="1" fillId="0" borderId="16" xfId="0" applyFont="1" applyFill="1" applyBorder="1" applyAlignment="1">
      <alignment horizontal="left" vertical="center" wrapText="1"/>
    </xf>
    <xf numFmtId="0" fontId="1" fillId="0" borderId="17" xfId="0" applyFont="1" applyFill="1" applyBorder="1" applyAlignment="1">
      <alignment horizontal="left" vertical="center" wrapText="1"/>
    </xf>
    <xf numFmtId="0" fontId="1" fillId="0" borderId="18" xfId="0" applyFont="1" applyFill="1" applyBorder="1" applyAlignment="1">
      <alignment horizontal="left" vertical="center" wrapText="1"/>
    </xf>
    <xf numFmtId="0" fontId="34" fillId="0" borderId="36" xfId="0" applyNumberFormat="1" applyFont="1" applyBorder="1" applyAlignment="1">
      <alignment horizontal="left" vertical="center"/>
    </xf>
    <xf numFmtId="0" fontId="34" fillId="0" borderId="39" xfId="0" applyNumberFormat="1" applyFont="1" applyBorder="1" applyAlignment="1">
      <alignment horizontal="left" vertical="center"/>
    </xf>
    <xf numFmtId="0" fontId="34" fillId="0" borderId="40" xfId="0" applyNumberFormat="1" applyFont="1" applyBorder="1" applyAlignment="1">
      <alignment horizontal="left" vertical="center"/>
    </xf>
    <xf numFmtId="0" fontId="30" fillId="0" borderId="0" xfId="0" applyNumberFormat="1" applyFont="1" applyAlignment="1">
      <alignment horizontal="center" vertical="center"/>
    </xf>
    <xf numFmtId="0" fontId="13" fillId="0" borderId="36" xfId="0" applyNumberFormat="1" applyFont="1" applyBorder="1" applyAlignment="1">
      <alignment horizontal="left"/>
    </xf>
    <xf numFmtId="0" fontId="13" fillId="0" borderId="39" xfId="0" applyNumberFormat="1" applyFont="1" applyBorder="1" applyAlignment="1">
      <alignment horizontal="left"/>
    </xf>
    <xf numFmtId="0" fontId="13" fillId="0" borderId="40" xfId="0" applyNumberFormat="1" applyFont="1" applyBorder="1" applyAlignment="1">
      <alignment horizontal="left"/>
    </xf>
    <xf numFmtId="0" fontId="60" fillId="0" borderId="37" xfId="0" applyNumberFormat="1" applyFont="1" applyBorder="1" applyAlignment="1">
      <alignment horizontal="left"/>
    </xf>
    <xf numFmtId="0" fontId="60" fillId="0" borderId="0" xfId="0" applyNumberFormat="1" applyFont="1" applyBorder="1" applyAlignment="1">
      <alignment horizontal="left"/>
    </xf>
    <xf numFmtId="0" fontId="60" fillId="0" borderId="45" xfId="0" applyNumberFormat="1" applyFont="1" applyBorder="1" applyAlignment="1">
      <alignment horizontal="left"/>
    </xf>
    <xf numFmtId="0" fontId="34" fillId="0" borderId="30" xfId="0" applyNumberFormat="1" applyFont="1" applyBorder="1" applyAlignment="1">
      <alignment horizontal="center" vertical="center"/>
    </xf>
    <xf numFmtId="0" fontId="34" fillId="0" borderId="29" xfId="0" applyNumberFormat="1" applyFont="1" applyBorder="1" applyAlignment="1">
      <alignment horizontal="center" vertical="center"/>
    </xf>
    <xf numFmtId="0" fontId="34" fillId="0" borderId="31" xfId="0" applyNumberFormat="1" applyFont="1" applyBorder="1" applyAlignment="1">
      <alignment horizontal="center" vertical="center"/>
    </xf>
    <xf numFmtId="0" fontId="34" fillId="0" borderId="32" xfId="0" applyNumberFormat="1" applyFont="1" applyBorder="1" applyAlignment="1">
      <alignment horizontal="center" vertical="center"/>
    </xf>
    <xf numFmtId="0" fontId="34" fillId="0" borderId="0" xfId="0" applyNumberFormat="1" applyFont="1" applyAlignment="1">
      <alignment horizontal="center" vertical="center"/>
    </xf>
    <xf numFmtId="0" fontId="34" fillId="0" borderId="33" xfId="0" applyNumberFormat="1" applyFont="1" applyBorder="1" applyAlignment="1">
      <alignment horizontal="center" vertical="center"/>
    </xf>
    <xf numFmtId="0" fontId="26" fillId="0" borderId="41" xfId="0" applyNumberFormat="1" applyFont="1" applyBorder="1" applyAlignment="1">
      <alignment horizontal="left" vertical="center" wrapText="1"/>
    </xf>
    <xf numFmtId="0" fontId="26" fillId="0" borderId="42" xfId="0" applyNumberFormat="1" applyFont="1" applyBorder="1" applyAlignment="1">
      <alignment horizontal="left" vertical="center" wrapText="1"/>
    </xf>
    <xf numFmtId="0" fontId="3" fillId="0" borderId="37" xfId="0" applyNumberFormat="1" applyFont="1" applyBorder="1" applyAlignment="1">
      <alignment horizontal="left"/>
    </xf>
    <xf numFmtId="0" fontId="27" fillId="0" borderId="0" xfId="0" applyNumberFormat="1" applyFont="1" applyBorder="1" applyAlignment="1">
      <alignment horizontal="left"/>
    </xf>
    <xf numFmtId="0" fontId="27" fillId="0" borderId="45" xfId="0" applyNumberFormat="1" applyFont="1" applyBorder="1" applyAlignment="1">
      <alignment horizontal="left"/>
    </xf>
    <xf numFmtId="0" fontId="3" fillId="0" borderId="29" xfId="0" applyNumberFormat="1" applyFont="1" applyBorder="1" applyAlignment="1">
      <alignment horizontal="left"/>
    </xf>
    <xf numFmtId="0" fontId="3" fillId="0" borderId="44" xfId="0" applyNumberFormat="1" applyFont="1" applyBorder="1" applyAlignment="1">
      <alignment horizontal="left"/>
    </xf>
    <xf numFmtId="0" fontId="46" fillId="0" borderId="27" xfId="0" applyNumberFormat="1" applyFont="1" applyBorder="1" applyAlignment="1">
      <alignment horizontal="center"/>
    </xf>
    <xf numFmtId="0" fontId="51" fillId="0" borderId="0" xfId="0" applyNumberFormat="1" applyFont="1" applyAlignment="1">
      <alignment horizontal="center" vertical="center"/>
    </xf>
    <xf numFmtId="0" fontId="54" fillId="0" borderId="36" xfId="0" applyNumberFormat="1" applyFont="1" applyBorder="1" applyAlignment="1">
      <alignment horizontal="left" vertical="center"/>
    </xf>
    <xf numFmtId="0" fontId="54" fillId="0" borderId="39" xfId="0" applyNumberFormat="1" applyFont="1" applyBorder="1" applyAlignment="1">
      <alignment horizontal="left" vertical="center"/>
    </xf>
    <xf numFmtId="0" fontId="54" fillId="0" borderId="40" xfId="0" applyNumberFormat="1" applyFont="1" applyBorder="1" applyAlignment="1">
      <alignment horizontal="left" vertical="center"/>
    </xf>
    <xf numFmtId="0" fontId="48" fillId="0" borderId="41" xfId="0" applyNumberFormat="1" applyFont="1" applyBorder="1" applyAlignment="1">
      <alignment horizontal="center"/>
    </xf>
    <xf numFmtId="0" fontId="48" fillId="0" borderId="29" xfId="0" applyNumberFormat="1" applyFont="1" applyBorder="1" applyAlignment="1">
      <alignment horizontal="center"/>
    </xf>
    <xf numFmtId="0" fontId="48" fillId="0" borderId="31" xfId="0" applyNumberFormat="1" applyFont="1" applyBorder="1" applyAlignment="1">
      <alignment horizontal="center"/>
    </xf>
    <xf numFmtId="0" fontId="48" fillId="0" borderId="32" xfId="0" applyNumberFormat="1" applyFont="1" applyBorder="1" applyAlignment="1">
      <alignment horizontal="center"/>
    </xf>
    <xf numFmtId="0" fontId="48" fillId="0" borderId="0" xfId="0" applyNumberFormat="1" applyFont="1" applyBorder="1" applyAlignment="1">
      <alignment horizontal="center"/>
    </xf>
    <xf numFmtId="0" fontId="48" fillId="0" borderId="33" xfId="0" applyNumberFormat="1" applyFont="1" applyBorder="1" applyAlignment="1">
      <alignment horizontal="center"/>
    </xf>
    <xf numFmtId="0" fontId="47" fillId="0" borderId="34" xfId="0" applyNumberFormat="1" applyFont="1" applyBorder="1" applyAlignment="1">
      <alignment horizontal="left" vertical="center" wrapText="1"/>
    </xf>
    <xf numFmtId="0" fontId="47" fillId="0" borderId="27" xfId="0" applyNumberFormat="1" applyFont="1" applyBorder="1" applyAlignment="1">
      <alignment horizontal="left" vertical="center" wrapText="1"/>
    </xf>
    <xf numFmtId="0" fontId="47" fillId="0" borderId="35" xfId="0" applyNumberFormat="1" applyFont="1" applyBorder="1" applyAlignment="1">
      <alignment horizontal="left" vertical="center" wrapText="1"/>
    </xf>
    <xf numFmtId="0" fontId="49" fillId="0" borderId="29" xfId="0" applyNumberFormat="1" applyFont="1" applyBorder="1" applyAlignment="1">
      <alignment horizontal="left"/>
    </xf>
    <xf numFmtId="0" fontId="49" fillId="0" borderId="44" xfId="0" applyNumberFormat="1" applyFont="1" applyBorder="1" applyAlignment="1">
      <alignment horizontal="left"/>
    </xf>
    <xf numFmtId="0" fontId="3" fillId="0" borderId="0" xfId="0" applyNumberFormat="1" applyFont="1" applyBorder="1" applyAlignment="1">
      <alignment horizontal="left"/>
    </xf>
    <xf numFmtId="0" fontId="3" fillId="0" borderId="45" xfId="0" applyNumberFormat="1" applyFont="1" applyBorder="1" applyAlignment="1">
      <alignment horizontal="left"/>
    </xf>
    <xf numFmtId="0" fontId="47" fillId="0" borderId="30" xfId="0" applyNumberFormat="1" applyFont="1" applyBorder="1" applyAlignment="1">
      <alignment horizontal="center" vertical="center"/>
    </xf>
    <xf numFmtId="0" fontId="47" fillId="0" borderId="29" xfId="0" applyNumberFormat="1" applyFont="1" applyBorder="1" applyAlignment="1">
      <alignment horizontal="center" vertical="center"/>
    </xf>
    <xf numFmtId="0" fontId="47" fillId="0" borderId="31" xfId="0" applyNumberFormat="1" applyFont="1" applyBorder="1" applyAlignment="1">
      <alignment horizontal="center" vertical="center"/>
    </xf>
    <xf numFmtId="0" fontId="47" fillId="0" borderId="32" xfId="0" applyNumberFormat="1" applyFont="1" applyBorder="1" applyAlignment="1">
      <alignment horizontal="center" vertical="center"/>
    </xf>
    <xf numFmtId="0" fontId="47" fillId="0" borderId="0" xfId="0" applyNumberFormat="1" applyFont="1" applyAlignment="1">
      <alignment horizontal="center" vertical="center"/>
    </xf>
    <xf numFmtId="0" fontId="47" fillId="0" borderId="33" xfId="0" applyNumberFormat="1" applyFont="1" applyBorder="1" applyAlignment="1">
      <alignment horizontal="center" vertical="center"/>
    </xf>
    <xf numFmtId="0" fontId="14" fillId="0" borderId="36" xfId="0" applyNumberFormat="1" applyFont="1" applyBorder="1" applyAlignment="1">
      <alignment horizontal="left"/>
    </xf>
    <xf numFmtId="0" fontId="14" fillId="0" borderId="39" xfId="0" applyNumberFormat="1" applyFont="1" applyBorder="1" applyAlignment="1">
      <alignment horizontal="left"/>
    </xf>
    <xf numFmtId="0" fontId="14" fillId="0" borderId="40" xfId="0" applyNumberFormat="1" applyFont="1" applyBorder="1" applyAlignment="1">
      <alignment horizontal="left"/>
    </xf>
    <xf numFmtId="0" fontId="3" fillId="0" borderId="0" xfId="3" applyFont="1" applyFill="1" applyBorder="1" applyAlignment="1">
      <alignment horizontal="left" vertical="top" wrapText="1"/>
    </xf>
    <xf numFmtId="0" fontId="3" fillId="0" borderId="54" xfId="3" applyFont="1" applyFill="1" applyBorder="1" applyAlignment="1">
      <alignment horizontal="center" vertical="top" wrapText="1"/>
    </xf>
    <xf numFmtId="0" fontId="66" fillId="2" borderId="3" xfId="0" applyFont="1" applyFill="1" applyBorder="1"/>
    <xf numFmtId="2" fontId="66" fillId="2" borderId="3" xfId="0" applyNumberFormat="1" applyFont="1" applyFill="1" applyBorder="1"/>
    <xf numFmtId="0" fontId="66" fillId="0" borderId="3" xfId="0" applyFont="1" applyFill="1" applyBorder="1"/>
    <xf numFmtId="0" fontId="66" fillId="0" borderId="36" xfId="0" applyNumberFormat="1" applyFont="1" applyBorder="1"/>
    <xf numFmtId="0" fontId="13" fillId="2" borderId="3" xfId="0" applyFont="1" applyFill="1" applyBorder="1"/>
    <xf numFmtId="1" fontId="13" fillId="2" borderId="36" xfId="0" applyNumberFormat="1" applyFont="1" applyFill="1" applyBorder="1"/>
    <xf numFmtId="0" fontId="18" fillId="2" borderId="36" xfId="0" applyNumberFormat="1" applyFont="1" applyFill="1" applyBorder="1" applyAlignment="1">
      <alignment horizontal="left"/>
    </xf>
    <xf numFmtId="0" fontId="18" fillId="2" borderId="39" xfId="0" applyNumberFormat="1" applyFont="1" applyFill="1" applyBorder="1" applyAlignment="1">
      <alignment horizontal="left"/>
    </xf>
    <xf numFmtId="0" fontId="18" fillId="2" borderId="40" xfId="0" applyNumberFormat="1" applyFont="1" applyFill="1" applyBorder="1" applyAlignment="1">
      <alignment horizontal="left"/>
    </xf>
    <xf numFmtId="1" fontId="3" fillId="2" borderId="3" xfId="0" applyNumberFormat="1" applyFont="1" applyFill="1" applyBorder="1"/>
    <xf numFmtId="0" fontId="43" fillId="2" borderId="3" xfId="0" applyFont="1" applyFill="1" applyBorder="1" applyAlignment="1">
      <alignment wrapText="1"/>
    </xf>
    <xf numFmtId="0" fontId="3" fillId="2" borderId="3" xfId="2" applyFont="1" applyFill="1" applyBorder="1"/>
    <xf numFmtId="0" fontId="9" fillId="2" borderId="3" xfId="2" applyFont="1" applyFill="1" applyBorder="1"/>
    <xf numFmtId="164" fontId="9" fillId="2" borderId="3" xfId="2" applyNumberFormat="1" applyFont="1" applyFill="1" applyBorder="1"/>
    <xf numFmtId="165" fontId="9" fillId="2" borderId="3" xfId="0" applyNumberFormat="1" applyFont="1" applyFill="1" applyBorder="1"/>
  </cellXfs>
  <cellStyles count="4">
    <cellStyle name="Excel Built-in Normal" xfId="1"/>
    <cellStyle name="Обычный" xfId="0" builtinId="0"/>
    <cellStyle name="Обычный 12" xfId="2"/>
    <cellStyle name="Обычный 5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H122"/>
  <sheetViews>
    <sheetView zoomScale="80" zoomScaleNormal="80" zoomScaleSheetLayoutView="80" workbookViewId="0">
      <selection activeCell="C89" sqref="C89"/>
    </sheetView>
  </sheetViews>
  <sheetFormatPr defaultColWidth="9.140625" defaultRowHeight="15" x14ac:dyDescent="0.25"/>
  <cols>
    <col min="1" max="1" width="7.5703125" style="72" customWidth="1"/>
    <col min="2" max="2" width="48.140625" style="72" customWidth="1"/>
    <col min="3" max="3" width="11.42578125" style="72" customWidth="1"/>
    <col min="4" max="4" width="12.42578125" style="72" customWidth="1"/>
    <col min="5" max="5" width="18.140625" style="72" customWidth="1"/>
    <col min="6" max="6" width="11.5703125" style="72" customWidth="1"/>
    <col min="7" max="7" width="11.7109375" style="72" customWidth="1"/>
    <col min="8" max="8" width="11" style="72" customWidth="1"/>
    <col min="9" max="16384" width="9.140625" style="72"/>
  </cols>
  <sheetData>
    <row r="1" spans="1:8" ht="93.75" customHeight="1" x14ac:dyDescent="0.25">
      <c r="A1" s="101"/>
      <c r="B1" s="419" t="s">
        <v>156</v>
      </c>
      <c r="C1" s="419"/>
      <c r="D1" s="419" t="s">
        <v>157</v>
      </c>
      <c r="E1" s="419"/>
      <c r="F1" s="419"/>
      <c r="G1" s="419"/>
      <c r="H1" s="419"/>
    </row>
    <row r="2" spans="1:8" ht="87" customHeight="1" x14ac:dyDescent="0.3">
      <c r="A2" s="73"/>
      <c r="B2" s="420" t="s">
        <v>160</v>
      </c>
      <c r="C2" s="420"/>
      <c r="D2" s="420"/>
      <c r="E2" s="420"/>
      <c r="F2" s="420"/>
      <c r="G2" s="420"/>
      <c r="H2" s="420"/>
    </row>
    <row r="3" spans="1:8" ht="42" customHeight="1" thickBot="1" x14ac:dyDescent="0.35">
      <c r="B3" s="318" t="s">
        <v>158</v>
      </c>
      <c r="C3" s="318"/>
      <c r="D3" s="318"/>
      <c r="E3" s="318"/>
      <c r="F3" s="318"/>
      <c r="G3" s="318"/>
      <c r="H3" s="318"/>
    </row>
    <row r="4" spans="1:8" ht="15.75" customHeight="1" x14ac:dyDescent="0.25">
      <c r="B4" s="320" t="s">
        <v>159</v>
      </c>
      <c r="C4" s="321"/>
      <c r="D4" s="321"/>
      <c r="E4" s="321"/>
      <c r="F4" s="324" t="s">
        <v>58</v>
      </c>
      <c r="G4" s="325"/>
      <c r="H4" s="326"/>
    </row>
    <row r="5" spans="1:8" ht="15.75" customHeight="1" thickBot="1" x14ac:dyDescent="0.3">
      <c r="B5" s="322"/>
      <c r="C5" s="323"/>
      <c r="D5" s="323"/>
      <c r="E5" s="323"/>
      <c r="F5" s="327"/>
      <c r="G5" s="328"/>
      <c r="H5" s="329"/>
    </row>
    <row r="6" spans="1:8" ht="57.75" customHeight="1" thickBot="1" x14ac:dyDescent="0.3">
      <c r="B6" s="176" t="s">
        <v>0</v>
      </c>
      <c r="C6" s="176" t="s">
        <v>1</v>
      </c>
      <c r="D6" s="176" t="s">
        <v>2</v>
      </c>
      <c r="E6" s="176" t="s">
        <v>9</v>
      </c>
      <c r="F6" s="177" t="s">
        <v>59</v>
      </c>
      <c r="G6" s="177" t="s">
        <v>60</v>
      </c>
      <c r="H6" s="177" t="s">
        <v>61</v>
      </c>
    </row>
    <row r="7" spans="1:8" ht="29.25" customHeight="1" thickBot="1" x14ac:dyDescent="0.3">
      <c r="B7" s="330" t="s">
        <v>3</v>
      </c>
      <c r="C7" s="331"/>
      <c r="D7" s="331"/>
      <c r="E7" s="331"/>
      <c r="F7" s="331"/>
      <c r="G7" s="331"/>
      <c r="H7" s="332"/>
    </row>
    <row r="8" spans="1:8" ht="15.75" x14ac:dyDescent="0.25">
      <c r="B8" s="315" t="s">
        <v>98</v>
      </c>
      <c r="C8" s="316"/>
      <c r="D8" s="316"/>
      <c r="E8" s="316"/>
      <c r="F8" s="316"/>
      <c r="G8" s="316"/>
      <c r="H8" s="317"/>
    </row>
    <row r="9" spans="1:8" ht="15.75" x14ac:dyDescent="0.25">
      <c r="B9" s="113" t="s">
        <v>177</v>
      </c>
      <c r="C9" s="274" t="s">
        <v>154</v>
      </c>
      <c r="D9" s="135">
        <f>E44</f>
        <v>21.911877521999909</v>
      </c>
      <c r="E9" s="18">
        <v>256</v>
      </c>
      <c r="F9" s="18">
        <v>9.8000000000000007</v>
      </c>
      <c r="G9" s="18">
        <v>9.1999999999999993</v>
      </c>
      <c r="H9" s="18">
        <v>57.5</v>
      </c>
    </row>
    <row r="10" spans="1:8" ht="15.75" x14ac:dyDescent="0.25">
      <c r="B10" s="19" t="s">
        <v>102</v>
      </c>
      <c r="C10" s="225">
        <v>10</v>
      </c>
      <c r="D10" s="23">
        <f>E37</f>
        <v>7.5</v>
      </c>
      <c r="E10" s="18">
        <v>75</v>
      </c>
      <c r="F10" s="18">
        <v>0.05</v>
      </c>
      <c r="G10" s="18">
        <v>8.25</v>
      </c>
      <c r="H10" s="18">
        <v>0.08</v>
      </c>
    </row>
    <row r="11" spans="1:8" ht="15.75" x14ac:dyDescent="0.25">
      <c r="B11" s="16" t="s">
        <v>103</v>
      </c>
      <c r="C11" s="225">
        <v>200</v>
      </c>
      <c r="D11" s="23">
        <f>E50</f>
        <v>3.7052966999999999</v>
      </c>
      <c r="E11" s="18">
        <v>59</v>
      </c>
      <c r="F11" s="18">
        <v>0.14000000000000001</v>
      </c>
      <c r="G11" s="18">
        <v>24.43</v>
      </c>
      <c r="H11" s="18">
        <v>96</v>
      </c>
    </row>
    <row r="12" spans="1:8" ht="15.75" x14ac:dyDescent="0.25">
      <c r="B12" s="16" t="s">
        <v>99</v>
      </c>
      <c r="C12" s="225">
        <v>50</v>
      </c>
      <c r="D12" s="23">
        <f>E54</f>
        <v>4.5</v>
      </c>
      <c r="E12" s="184">
        <v>119</v>
      </c>
      <c r="F12" s="184">
        <v>3.8</v>
      </c>
      <c r="G12" s="184">
        <v>0.4</v>
      </c>
      <c r="H12" s="184">
        <v>24.3</v>
      </c>
    </row>
    <row r="13" spans="1:8" ht="16.5" thickBot="1" x14ac:dyDescent="0.3">
      <c r="B13" s="136"/>
      <c r="C13" s="139" t="s">
        <v>4</v>
      </c>
      <c r="D13" s="140">
        <f>SUM(D9:D12)</f>
        <v>37.61717422199991</v>
      </c>
      <c r="E13" s="140">
        <f>SUM(E9:E12)</f>
        <v>509</v>
      </c>
      <c r="F13" s="141">
        <f>SUM(F9:F12)</f>
        <v>13.790000000000003</v>
      </c>
      <c r="G13" s="141">
        <f>SUM(G9:G12)</f>
        <v>42.279999999999994</v>
      </c>
      <c r="H13" s="141">
        <f>SUM(H9:H12)</f>
        <v>177.88</v>
      </c>
    </row>
    <row r="14" spans="1:8" ht="15.75" x14ac:dyDescent="0.25">
      <c r="B14" s="334" t="s">
        <v>113</v>
      </c>
      <c r="C14" s="335"/>
      <c r="D14" s="335"/>
      <c r="E14" s="335"/>
      <c r="F14" s="335"/>
      <c r="G14" s="335"/>
      <c r="H14" s="336"/>
    </row>
    <row r="15" spans="1:8" ht="15.75" x14ac:dyDescent="0.25">
      <c r="B15" s="132" t="s">
        <v>116</v>
      </c>
      <c r="C15" s="133">
        <v>60</v>
      </c>
      <c r="D15" s="135">
        <f>E59</f>
        <v>15.678245907692549</v>
      </c>
      <c r="E15" s="135">
        <v>7</v>
      </c>
      <c r="F15" s="18">
        <v>0.42</v>
      </c>
      <c r="G15" s="18">
        <v>0.06</v>
      </c>
      <c r="H15" s="18">
        <v>1.1399999999999999</v>
      </c>
    </row>
    <row r="16" spans="1:8" ht="15.75" x14ac:dyDescent="0.25">
      <c r="B16" s="113" t="s">
        <v>44</v>
      </c>
      <c r="C16" s="133">
        <v>200</v>
      </c>
      <c r="D16" s="135">
        <f>E69</f>
        <v>38.066887630000004</v>
      </c>
      <c r="E16" s="135">
        <v>110</v>
      </c>
      <c r="F16" s="135">
        <v>4.71</v>
      </c>
      <c r="G16" s="135">
        <v>3.73</v>
      </c>
      <c r="H16" s="135">
        <v>15.96</v>
      </c>
    </row>
    <row r="17" spans="2:8" ht="15.75" x14ac:dyDescent="0.25">
      <c r="B17" s="113" t="s">
        <v>82</v>
      </c>
      <c r="C17" s="232" t="s">
        <v>64</v>
      </c>
      <c r="D17" s="135">
        <f>E79</f>
        <v>40.716645460000002</v>
      </c>
      <c r="E17" s="135">
        <v>183</v>
      </c>
      <c r="F17" s="135">
        <v>12.44</v>
      </c>
      <c r="G17" s="135">
        <v>15.2</v>
      </c>
      <c r="H17" s="135">
        <v>12.56</v>
      </c>
    </row>
    <row r="18" spans="2:8" ht="15.75" x14ac:dyDescent="0.25">
      <c r="B18" s="113" t="s">
        <v>10</v>
      </c>
      <c r="C18" s="133">
        <v>150</v>
      </c>
      <c r="D18" s="135">
        <f>E85</f>
        <v>11.010920543999999</v>
      </c>
      <c r="E18" s="135">
        <v>211</v>
      </c>
      <c r="F18" s="135">
        <v>5.32</v>
      </c>
      <c r="G18" s="135">
        <v>4.8899999999999997</v>
      </c>
      <c r="H18" s="135">
        <v>35.520000000000003</v>
      </c>
    </row>
    <row r="19" spans="2:8" ht="15.75" x14ac:dyDescent="0.25">
      <c r="B19" s="113" t="s">
        <v>83</v>
      </c>
      <c r="C19" s="133">
        <v>200</v>
      </c>
      <c r="D19" s="135">
        <f>E91</f>
        <v>6.5402966999999999</v>
      </c>
      <c r="E19" s="135">
        <v>95</v>
      </c>
      <c r="F19" s="135">
        <v>0.34</v>
      </c>
      <c r="G19" s="135">
        <v>0.02</v>
      </c>
      <c r="H19" s="135">
        <v>24.53</v>
      </c>
    </row>
    <row r="20" spans="2:8" ht="15.75" x14ac:dyDescent="0.25">
      <c r="B20" s="16" t="s">
        <v>95</v>
      </c>
      <c r="C20" s="133">
        <v>60</v>
      </c>
      <c r="D20" s="135">
        <f>E96</f>
        <v>5.22</v>
      </c>
      <c r="E20" s="135">
        <v>127</v>
      </c>
      <c r="F20" s="135">
        <v>4.5599999999999996</v>
      </c>
      <c r="G20" s="135">
        <v>0.54</v>
      </c>
      <c r="H20" s="135">
        <v>16.7</v>
      </c>
    </row>
    <row r="21" spans="2:8" ht="15.75" x14ac:dyDescent="0.25">
      <c r="B21" s="233"/>
      <c r="C21" s="234" t="s">
        <v>4</v>
      </c>
      <c r="D21" s="235">
        <f>SUM(D15:D20)</f>
        <v>117.23299624169256</v>
      </c>
      <c r="E21" s="235">
        <f>SUM(E15:E20)</f>
        <v>733</v>
      </c>
      <c r="F21" s="236">
        <f>SUM(F15:F20)</f>
        <v>27.79</v>
      </c>
      <c r="G21" s="236">
        <f>SUM(G15:G20)</f>
        <v>24.439999999999998</v>
      </c>
      <c r="H21" s="236">
        <f>SUM(H15:H20)</f>
        <v>106.41000000000001</v>
      </c>
    </row>
    <row r="22" spans="2:8" ht="31.5" x14ac:dyDescent="0.25">
      <c r="B22" s="233"/>
      <c r="C22" s="242" t="s">
        <v>5</v>
      </c>
      <c r="D22" s="235">
        <f>D13+D21</f>
        <v>154.85017046369248</v>
      </c>
      <c r="E22" s="235">
        <f>E13+E21</f>
        <v>1242</v>
      </c>
      <c r="F22" s="235">
        <f>F13+F21</f>
        <v>41.58</v>
      </c>
      <c r="G22" s="235">
        <f>G13+G21</f>
        <v>66.72</v>
      </c>
      <c r="H22" s="235">
        <f>H13+H21</f>
        <v>284.29000000000002</v>
      </c>
    </row>
    <row r="23" spans="2:8" ht="15.75" x14ac:dyDescent="0.25">
      <c r="B23" s="237"/>
      <c r="C23" s="238"/>
      <c r="D23" s="239"/>
      <c r="E23" s="237"/>
      <c r="F23" s="80"/>
      <c r="G23" s="80"/>
      <c r="H23" s="80"/>
    </row>
    <row r="24" spans="2:8" ht="15.75" x14ac:dyDescent="0.25">
      <c r="B24" s="77"/>
      <c r="C24" s="78"/>
      <c r="D24" s="79"/>
      <c r="E24" s="77"/>
      <c r="F24" s="80"/>
      <c r="G24" s="80"/>
      <c r="H24" s="80"/>
    </row>
    <row r="25" spans="2:8" ht="15.75" x14ac:dyDescent="0.25">
      <c r="B25" s="77"/>
      <c r="C25" s="173" t="s">
        <v>11</v>
      </c>
      <c r="D25" s="77"/>
      <c r="E25" s="77"/>
      <c r="F25" s="80"/>
      <c r="G25" s="80"/>
      <c r="H25" s="81"/>
    </row>
    <row r="26" spans="2:8" ht="15.75" x14ac:dyDescent="0.25">
      <c r="B26" s="77"/>
      <c r="C26" s="173"/>
      <c r="D26" s="77"/>
      <c r="E26" s="77"/>
      <c r="F26" s="80"/>
      <c r="G26" s="80"/>
      <c r="H26" s="81"/>
    </row>
    <row r="27" spans="2:8" ht="15.75" x14ac:dyDescent="0.25">
      <c r="B27" s="167" t="s">
        <v>8</v>
      </c>
      <c r="C27" s="14"/>
      <c r="D27" s="13"/>
      <c r="E27" s="14"/>
      <c r="F27" s="80"/>
      <c r="G27" s="80"/>
      <c r="H27" s="80"/>
    </row>
    <row r="28" spans="2:8" ht="15.75" x14ac:dyDescent="0.25">
      <c r="B28" s="168"/>
      <c r="C28" s="14"/>
      <c r="D28" s="14"/>
      <c r="E28" s="14"/>
      <c r="F28" s="80"/>
      <c r="G28" s="80"/>
      <c r="H28" s="80"/>
    </row>
    <row r="29" spans="2:8" ht="15.75" x14ac:dyDescent="0.25">
      <c r="B29" s="169" t="s">
        <v>6</v>
      </c>
      <c r="C29" s="14"/>
      <c r="D29" s="15"/>
      <c r="E29" s="14"/>
      <c r="F29" s="80"/>
      <c r="G29" s="80"/>
      <c r="H29" s="80"/>
    </row>
    <row r="30" spans="2:8" ht="15.75" x14ac:dyDescent="0.25">
      <c r="B30" s="168"/>
      <c r="C30" s="14"/>
      <c r="D30" s="14"/>
      <c r="E30" s="14"/>
      <c r="F30" s="80"/>
      <c r="G30" s="80"/>
      <c r="H30" s="80"/>
    </row>
    <row r="31" spans="2:8" ht="15.75" x14ac:dyDescent="0.25">
      <c r="B31" s="167"/>
      <c r="C31" s="14"/>
      <c r="D31" s="15"/>
      <c r="E31" s="14"/>
      <c r="F31" s="80"/>
      <c r="G31" s="80"/>
      <c r="H31" s="80"/>
    </row>
    <row r="32" spans="2:8" ht="15.75" x14ac:dyDescent="0.25">
      <c r="B32" s="167"/>
      <c r="C32" s="14"/>
      <c r="D32" s="15"/>
      <c r="E32" s="14"/>
    </row>
    <row r="33" spans="2:5" x14ac:dyDescent="0.25">
      <c r="B33"/>
      <c r="C33"/>
      <c r="D33"/>
      <c r="E33"/>
    </row>
    <row r="34" spans="2:5" ht="18.75" x14ac:dyDescent="0.25">
      <c r="B34" s="178" t="s">
        <v>162</v>
      </c>
      <c r="C34" s="226" t="s">
        <v>37</v>
      </c>
      <c r="D34" s="227"/>
      <c r="E34" s="228"/>
    </row>
    <row r="35" spans="2:5" ht="15.75" x14ac:dyDescent="0.25">
      <c r="B35" s="110" t="s">
        <v>102</v>
      </c>
      <c r="C35" s="75" t="s">
        <v>115</v>
      </c>
      <c r="D35" s="105"/>
      <c r="E35" s="115"/>
    </row>
    <row r="36" spans="2:5" ht="15.75" x14ac:dyDescent="0.25">
      <c r="B36" s="223" t="s">
        <v>12</v>
      </c>
      <c r="C36" s="75">
        <v>0.01</v>
      </c>
      <c r="D36" s="109">
        <v>750</v>
      </c>
      <c r="E36" s="105">
        <f>D36*C36</f>
        <v>7.5</v>
      </c>
    </row>
    <row r="37" spans="2:5" ht="15.75" x14ac:dyDescent="0.25">
      <c r="B37" s="76"/>
      <c r="C37" s="75" t="s">
        <v>2</v>
      </c>
      <c r="D37" s="105"/>
      <c r="E37" s="115">
        <f>SUM(E36)</f>
        <v>7.5</v>
      </c>
    </row>
    <row r="38" spans="2:5" ht="15.75" x14ac:dyDescent="0.25">
      <c r="B38" s="116"/>
      <c r="C38" s="117" t="s">
        <v>16</v>
      </c>
      <c r="D38" s="118">
        <v>0</v>
      </c>
      <c r="E38" s="106">
        <f>E37*D38</f>
        <v>0</v>
      </c>
    </row>
    <row r="39" spans="2:5" ht="15.75" x14ac:dyDescent="0.25">
      <c r="B39" s="240" t="s">
        <v>111</v>
      </c>
      <c r="C39" s="75" t="s">
        <v>129</v>
      </c>
      <c r="D39" s="75"/>
      <c r="E39" s="105"/>
    </row>
    <row r="40" spans="2:5" ht="15.75" x14ac:dyDescent="0.25">
      <c r="B40" s="206" t="s">
        <v>30</v>
      </c>
      <c r="C40" s="120">
        <v>5.7000000000000002E-2</v>
      </c>
      <c r="D40" s="105">
        <v>109.28842105263</v>
      </c>
      <c r="E40" s="105">
        <f>C40*D40</f>
        <v>6.2294399999999106</v>
      </c>
    </row>
    <row r="41" spans="2:5" ht="15.75" x14ac:dyDescent="0.25">
      <c r="B41" s="206" t="s">
        <v>65</v>
      </c>
      <c r="C41" s="75">
        <v>0.10979999999999999</v>
      </c>
      <c r="D41" s="109">
        <v>70.449439999999996</v>
      </c>
      <c r="E41" s="105">
        <f>C41*D41</f>
        <v>7.735348511999999</v>
      </c>
    </row>
    <row r="42" spans="2:5" ht="15.75" x14ac:dyDescent="0.25">
      <c r="B42" s="104" t="s">
        <v>12</v>
      </c>
      <c r="C42" s="75">
        <v>0.01</v>
      </c>
      <c r="D42" s="105">
        <v>750</v>
      </c>
      <c r="E42" s="105">
        <f>C42*D42</f>
        <v>7.5</v>
      </c>
    </row>
    <row r="43" spans="2:5" ht="15.75" x14ac:dyDescent="0.25">
      <c r="B43" s="206" t="s">
        <v>13</v>
      </c>
      <c r="C43" s="75">
        <v>6.0000000000000001E-3</v>
      </c>
      <c r="D43" s="105">
        <v>74.514835000000005</v>
      </c>
      <c r="E43" s="105">
        <f>C43*D43</f>
        <v>0.44708901000000006</v>
      </c>
    </row>
    <row r="44" spans="2:5" ht="15.75" x14ac:dyDescent="0.25">
      <c r="B44" s="75"/>
      <c r="C44" s="75" t="s">
        <v>2</v>
      </c>
      <c r="D44" s="75"/>
      <c r="E44" s="115">
        <f>SUM(E40:E43)</f>
        <v>21.911877521999909</v>
      </c>
    </row>
    <row r="45" spans="2:5" ht="15.75" x14ac:dyDescent="0.25">
      <c r="B45" s="116"/>
      <c r="C45" s="117" t="s">
        <v>16</v>
      </c>
      <c r="D45" s="118">
        <f>D38</f>
        <v>0</v>
      </c>
      <c r="E45" s="106">
        <f>E44*D45</f>
        <v>0</v>
      </c>
    </row>
    <row r="46" spans="2:5" ht="15.75" x14ac:dyDescent="0.25">
      <c r="B46" s="110" t="s">
        <v>103</v>
      </c>
      <c r="C46" s="75" t="s">
        <v>15</v>
      </c>
      <c r="D46" s="105"/>
      <c r="E46" s="105"/>
    </row>
    <row r="47" spans="2:5" ht="15.75" x14ac:dyDescent="0.25">
      <c r="B47" s="206" t="s">
        <v>25</v>
      </c>
      <c r="C47" s="75">
        <v>1E-3</v>
      </c>
      <c r="D47" s="109">
        <v>1300</v>
      </c>
      <c r="E47" s="105">
        <f>C47*D47</f>
        <v>1.3</v>
      </c>
    </row>
    <row r="48" spans="2:5" ht="15.75" x14ac:dyDescent="0.25">
      <c r="B48" s="206" t="s">
        <v>66</v>
      </c>
      <c r="C48" s="75">
        <v>5.0000000000000001E-3</v>
      </c>
      <c r="D48" s="109">
        <v>183</v>
      </c>
      <c r="E48" s="105">
        <f>C48*D48</f>
        <v>0.91500000000000004</v>
      </c>
    </row>
    <row r="49" spans="2:8" ht="15.75" x14ac:dyDescent="0.25">
      <c r="B49" s="104" t="s">
        <v>13</v>
      </c>
      <c r="C49" s="75">
        <v>0.02</v>
      </c>
      <c r="D49" s="105">
        <v>74.514835000000005</v>
      </c>
      <c r="E49" s="105">
        <f>C49*D49</f>
        <v>1.4902967</v>
      </c>
    </row>
    <row r="50" spans="2:8" ht="15.75" x14ac:dyDescent="0.25">
      <c r="B50" s="75"/>
      <c r="C50" s="75" t="s">
        <v>2</v>
      </c>
      <c r="D50" s="105"/>
      <c r="E50" s="115">
        <f>SUM(E47:E49)</f>
        <v>3.7052966999999999</v>
      </c>
    </row>
    <row r="51" spans="2:8" ht="17.25" customHeight="1" x14ac:dyDescent="0.25">
      <c r="B51" s="116"/>
      <c r="C51" s="117" t="s">
        <v>16</v>
      </c>
      <c r="D51" s="118">
        <f>D38</f>
        <v>0</v>
      </c>
      <c r="E51" s="106">
        <f>E50*D51</f>
        <v>0</v>
      </c>
      <c r="F51" s="313"/>
      <c r="G51" s="313"/>
      <c r="H51" s="313"/>
    </row>
    <row r="52" spans="2:8" ht="15.75" x14ac:dyDescent="0.25">
      <c r="B52" s="9" t="s">
        <v>99</v>
      </c>
      <c r="C52" s="75" t="s">
        <v>134</v>
      </c>
      <c r="D52" s="75"/>
      <c r="E52" s="105"/>
      <c r="F52" s="83"/>
      <c r="G52" s="77"/>
      <c r="H52" s="84"/>
    </row>
    <row r="53" spans="2:8" ht="15.75" x14ac:dyDescent="0.25">
      <c r="B53" s="6" t="s">
        <v>26</v>
      </c>
      <c r="C53" s="75">
        <v>0.05</v>
      </c>
      <c r="D53" s="109">
        <v>90</v>
      </c>
      <c r="E53" s="105">
        <f>C53*D53</f>
        <v>4.5</v>
      </c>
      <c r="F53" s="83"/>
      <c r="G53" s="77"/>
      <c r="H53" s="84"/>
    </row>
    <row r="54" spans="2:8" ht="15.75" x14ac:dyDescent="0.25">
      <c r="B54" s="75"/>
      <c r="C54" s="75" t="s">
        <v>2</v>
      </c>
      <c r="D54" s="75"/>
      <c r="E54" s="115">
        <f>E53</f>
        <v>4.5</v>
      </c>
      <c r="F54" s="77"/>
      <c r="G54" s="77"/>
      <c r="H54" s="85"/>
    </row>
    <row r="55" spans="2:8" ht="15.75" x14ac:dyDescent="0.25">
      <c r="B55" s="75"/>
      <c r="C55" s="110" t="s">
        <v>16</v>
      </c>
      <c r="D55" s="118">
        <f>D51</f>
        <v>0</v>
      </c>
      <c r="E55" s="106">
        <f>E54*D55</f>
        <v>0</v>
      </c>
      <c r="F55" s="77"/>
      <c r="G55" s="77"/>
      <c r="H55" s="77"/>
    </row>
    <row r="56" spans="2:8" ht="18.75" x14ac:dyDescent="0.3">
      <c r="B56" s="337" t="s">
        <v>166</v>
      </c>
      <c r="C56" s="338"/>
      <c r="D56" s="339"/>
      <c r="E56" s="270">
        <f>E37+E44+E50+E54</f>
        <v>37.61717422199991</v>
      </c>
      <c r="F56" s="77"/>
      <c r="G56" s="77"/>
      <c r="H56" s="84"/>
    </row>
    <row r="57" spans="2:8" ht="15.75" x14ac:dyDescent="0.25">
      <c r="B57" s="110" t="s">
        <v>116</v>
      </c>
      <c r="C57" s="75" t="s">
        <v>33</v>
      </c>
      <c r="D57" s="105"/>
      <c r="E57" s="115"/>
      <c r="F57" s="77"/>
      <c r="G57" s="77"/>
      <c r="H57" s="84"/>
    </row>
    <row r="58" spans="2:8" ht="15.75" x14ac:dyDescent="0.25">
      <c r="B58" s="223" t="s">
        <v>117</v>
      </c>
      <c r="C58" s="75">
        <v>6.3E-2</v>
      </c>
      <c r="D58" s="109">
        <v>248.86104615385</v>
      </c>
      <c r="E58" s="105">
        <f>D58*C58</f>
        <v>15.678245907692549</v>
      </c>
      <c r="F58" s="77"/>
      <c r="G58" s="77"/>
      <c r="H58" s="84"/>
    </row>
    <row r="59" spans="2:8" ht="15.75" x14ac:dyDescent="0.25">
      <c r="B59" s="76"/>
      <c r="C59" s="75" t="s">
        <v>2</v>
      </c>
      <c r="D59" s="105"/>
      <c r="E59" s="115">
        <f>SUM(E58)</f>
        <v>15.678245907692549</v>
      </c>
      <c r="F59" s="77"/>
      <c r="G59" s="77"/>
      <c r="H59" s="84"/>
    </row>
    <row r="60" spans="2:8" ht="15.75" x14ac:dyDescent="0.25">
      <c r="B60" s="116"/>
      <c r="C60" s="117" t="s">
        <v>16</v>
      </c>
      <c r="D60" s="118">
        <f>D55</f>
        <v>0</v>
      </c>
      <c r="E60" s="106">
        <f>E59*D60</f>
        <v>0</v>
      </c>
      <c r="F60" s="77"/>
      <c r="G60" s="77"/>
      <c r="H60" s="84"/>
    </row>
    <row r="61" spans="2:8" ht="15.75" x14ac:dyDescent="0.25">
      <c r="B61" s="119" t="s">
        <v>44</v>
      </c>
      <c r="C61" s="75" t="s">
        <v>15</v>
      </c>
      <c r="D61" s="75"/>
      <c r="E61" s="105"/>
      <c r="F61" s="77"/>
      <c r="G61" s="77"/>
      <c r="H61" s="84"/>
    </row>
    <row r="62" spans="2:8" ht="15.75" x14ac:dyDescent="0.25">
      <c r="B62" s="206" t="s">
        <v>19</v>
      </c>
      <c r="C62" s="120">
        <v>0.08</v>
      </c>
      <c r="D62" s="105">
        <v>36.342615000000002</v>
      </c>
      <c r="E62" s="105">
        <f t="shared" ref="E62:E68" si="0">C62*D62</f>
        <v>2.9074092</v>
      </c>
      <c r="F62" s="77"/>
      <c r="G62" s="77"/>
      <c r="H62" s="84"/>
    </row>
    <row r="63" spans="2:8" ht="15.75" x14ac:dyDescent="0.25">
      <c r="B63" s="206" t="s">
        <v>20</v>
      </c>
      <c r="C63" s="75">
        <v>1.61E-2</v>
      </c>
      <c r="D63" s="109">
        <v>59</v>
      </c>
      <c r="E63" s="105">
        <f t="shared" si="0"/>
        <v>0.94989999999999997</v>
      </c>
      <c r="F63" s="77"/>
      <c r="G63" s="77"/>
      <c r="H63" s="85"/>
    </row>
    <row r="64" spans="2:8" ht="15.75" x14ac:dyDescent="0.25">
      <c r="B64" s="206" t="s">
        <v>155</v>
      </c>
      <c r="C64" s="75">
        <v>0.05</v>
      </c>
      <c r="D64" s="109">
        <v>563.41999999999996</v>
      </c>
      <c r="E64" s="105">
        <f t="shared" si="0"/>
        <v>28.170999999999999</v>
      </c>
      <c r="F64" s="77"/>
      <c r="G64" s="77"/>
      <c r="H64" s="85"/>
    </row>
    <row r="65" spans="2:8" ht="15.75" x14ac:dyDescent="0.25">
      <c r="B65" s="206" t="s">
        <v>22</v>
      </c>
      <c r="C65" s="75">
        <v>1.2999999999999999E-2</v>
      </c>
      <c r="D65" s="105">
        <v>33.375869999999999</v>
      </c>
      <c r="E65" s="105">
        <f t="shared" si="0"/>
        <v>0.43388630999999994</v>
      </c>
      <c r="F65" s="86"/>
      <c r="G65" s="86"/>
      <c r="H65" s="86"/>
    </row>
    <row r="66" spans="2:8" ht="15.75" x14ac:dyDescent="0.25">
      <c r="B66" s="206" t="s">
        <v>21</v>
      </c>
      <c r="C66" s="75">
        <v>0.01</v>
      </c>
      <c r="D66" s="105">
        <v>31.892499999999998</v>
      </c>
      <c r="E66" s="105">
        <f t="shared" si="0"/>
        <v>0.31892500000000001</v>
      </c>
      <c r="F66" s="77"/>
      <c r="G66" s="77"/>
      <c r="H66" s="77"/>
    </row>
    <row r="67" spans="2:8" ht="15.75" x14ac:dyDescent="0.25">
      <c r="B67" s="206" t="s">
        <v>12</v>
      </c>
      <c r="C67" s="75">
        <v>7.0000000000000001E-3</v>
      </c>
      <c r="D67" s="105">
        <v>750</v>
      </c>
      <c r="E67" s="105">
        <f t="shared" si="0"/>
        <v>5.25</v>
      </c>
      <c r="F67" s="77"/>
      <c r="G67" s="77"/>
      <c r="H67" s="84"/>
    </row>
    <row r="68" spans="2:8" ht="15.75" x14ac:dyDescent="0.25">
      <c r="B68" s="206" t="s">
        <v>70</v>
      </c>
      <c r="C68" s="75">
        <v>2E-3</v>
      </c>
      <c r="D68" s="105">
        <v>17.883559999999999</v>
      </c>
      <c r="E68" s="105">
        <f t="shared" si="0"/>
        <v>3.5767119999999999E-2</v>
      </c>
      <c r="F68" s="77"/>
      <c r="G68" s="77"/>
      <c r="H68" s="84"/>
    </row>
    <row r="69" spans="2:8" ht="15.75" x14ac:dyDescent="0.25">
      <c r="B69" s="75"/>
      <c r="C69" s="75" t="s">
        <v>2</v>
      </c>
      <c r="D69" s="75"/>
      <c r="E69" s="115">
        <f>SUM(E62:E68)</f>
        <v>38.066887630000004</v>
      </c>
      <c r="F69" s="77"/>
      <c r="G69" s="77"/>
      <c r="H69" s="84"/>
    </row>
    <row r="70" spans="2:8" ht="15.75" x14ac:dyDescent="0.25">
      <c r="B70" s="116"/>
      <c r="C70" s="117" t="s">
        <v>16</v>
      </c>
      <c r="D70" s="118">
        <f>D60</f>
        <v>0</v>
      </c>
      <c r="E70" s="106">
        <f>E69*D70</f>
        <v>0</v>
      </c>
      <c r="F70" s="77"/>
      <c r="G70" s="77"/>
      <c r="H70" s="84"/>
    </row>
    <row r="71" spans="2:8" ht="15.75" x14ac:dyDescent="0.25">
      <c r="B71" s="110" t="s">
        <v>82</v>
      </c>
      <c r="C71" s="121" t="s">
        <v>64</v>
      </c>
      <c r="D71" s="75"/>
      <c r="E71" s="75"/>
      <c r="F71" s="77"/>
      <c r="G71" s="77"/>
      <c r="H71" s="84"/>
    </row>
    <row r="72" spans="2:8" ht="15.75" x14ac:dyDescent="0.25">
      <c r="B72" s="210" t="s">
        <v>88</v>
      </c>
      <c r="C72" s="75">
        <v>6.6000000000000003E-2</v>
      </c>
      <c r="D72" s="109">
        <v>542</v>
      </c>
      <c r="E72" s="105">
        <f t="shared" ref="E72:E78" si="1">C72*D72</f>
        <v>35.771999999999998</v>
      </c>
      <c r="F72" s="77"/>
      <c r="G72" s="77"/>
      <c r="H72" s="84"/>
    </row>
    <row r="73" spans="2:8" ht="15.75" x14ac:dyDescent="0.25">
      <c r="B73" s="206" t="s">
        <v>26</v>
      </c>
      <c r="C73" s="75">
        <v>1.4E-2</v>
      </c>
      <c r="D73" s="109">
        <v>90</v>
      </c>
      <c r="E73" s="105">
        <f t="shared" si="1"/>
        <v>1.26</v>
      </c>
      <c r="F73" s="77"/>
      <c r="G73" s="77"/>
      <c r="H73" s="84"/>
    </row>
    <row r="74" spans="2:8" ht="15.75" x14ac:dyDescent="0.25">
      <c r="B74" s="206" t="s">
        <v>65</v>
      </c>
      <c r="C74" s="75">
        <v>1.4999999999999999E-2</v>
      </c>
      <c r="D74" s="109">
        <v>70.449439999999996</v>
      </c>
      <c r="E74" s="105">
        <f t="shared" si="1"/>
        <v>1.0567415999999998</v>
      </c>
      <c r="F74" s="77"/>
      <c r="G74" s="77"/>
      <c r="H74" s="85"/>
    </row>
    <row r="75" spans="2:8" ht="15.75" x14ac:dyDescent="0.25">
      <c r="B75" s="206" t="s">
        <v>21</v>
      </c>
      <c r="C75" s="75">
        <v>1.2999999999999999E-2</v>
      </c>
      <c r="D75" s="105">
        <v>31.892499999999998</v>
      </c>
      <c r="E75" s="105">
        <f t="shared" si="1"/>
        <v>0.41460249999999998</v>
      </c>
      <c r="F75" s="77"/>
      <c r="G75" s="77"/>
      <c r="H75" s="85"/>
    </row>
    <row r="76" spans="2:8" ht="15.75" x14ac:dyDescent="0.25">
      <c r="B76" s="206" t="s">
        <v>53</v>
      </c>
      <c r="C76" s="75">
        <v>6.0000000000000001E-3</v>
      </c>
      <c r="D76" s="109">
        <v>190</v>
      </c>
      <c r="E76" s="105">
        <f t="shared" si="1"/>
        <v>1.1400000000000001</v>
      </c>
      <c r="F76" s="82"/>
      <c r="G76" s="82"/>
      <c r="H76" s="82"/>
    </row>
    <row r="77" spans="2:8" ht="15.75" x14ac:dyDescent="0.25">
      <c r="B77" s="206" t="s">
        <v>23</v>
      </c>
      <c r="C77" s="75">
        <v>7.0000000000000001E-3</v>
      </c>
      <c r="D77" s="105">
        <v>138</v>
      </c>
      <c r="E77" s="105">
        <f t="shared" si="1"/>
        <v>0.96599999999999997</v>
      </c>
      <c r="F77" s="82"/>
      <c r="G77" s="82"/>
      <c r="H77" s="82"/>
    </row>
    <row r="78" spans="2:8" ht="15.75" x14ac:dyDescent="0.25">
      <c r="B78" s="206" t="s">
        <v>70</v>
      </c>
      <c r="C78" s="75">
        <v>6.0000000000000001E-3</v>
      </c>
      <c r="D78" s="105">
        <v>17.883559999999999</v>
      </c>
      <c r="E78" s="105">
        <f t="shared" si="1"/>
        <v>0.10730136</v>
      </c>
      <c r="F78" s="82"/>
      <c r="G78" s="82"/>
      <c r="H78" s="82"/>
    </row>
    <row r="79" spans="2:8" ht="15.75" x14ac:dyDescent="0.25">
      <c r="B79" s="75"/>
      <c r="C79" s="75" t="s">
        <v>2</v>
      </c>
      <c r="D79" s="75"/>
      <c r="E79" s="115">
        <f>SUM(E72:E78)</f>
        <v>40.716645460000002</v>
      </c>
      <c r="F79" s="82"/>
      <c r="G79" s="82"/>
      <c r="H79" s="82"/>
    </row>
    <row r="80" spans="2:8" ht="15.75" x14ac:dyDescent="0.25">
      <c r="B80" s="75"/>
      <c r="C80" s="110" t="s">
        <v>16</v>
      </c>
      <c r="D80" s="118">
        <f>D70</f>
        <v>0</v>
      </c>
      <c r="E80" s="106">
        <f>E79*D80</f>
        <v>0</v>
      </c>
      <c r="F80" s="82"/>
      <c r="G80" s="82"/>
      <c r="H80" s="82"/>
    </row>
    <row r="81" spans="2:8" ht="15.75" x14ac:dyDescent="0.25">
      <c r="B81" s="110" t="s">
        <v>10</v>
      </c>
      <c r="C81" s="75" t="s">
        <v>72</v>
      </c>
      <c r="D81" s="75"/>
      <c r="E81" s="75"/>
      <c r="F81" s="82"/>
      <c r="G81" s="82"/>
      <c r="H81" s="87"/>
    </row>
    <row r="82" spans="2:8" ht="15.75" x14ac:dyDescent="0.25">
      <c r="B82" s="75" t="s">
        <v>24</v>
      </c>
      <c r="C82" s="206">
        <v>5.0999999999999997E-2</v>
      </c>
      <c r="D82" s="105">
        <v>68</v>
      </c>
      <c r="E82" s="105">
        <f>C82*D82</f>
        <v>3.468</v>
      </c>
      <c r="F82" s="82"/>
      <c r="G82" s="82"/>
      <c r="H82" s="87"/>
    </row>
    <row r="83" spans="2:8" ht="15.75" x14ac:dyDescent="0.25">
      <c r="B83" s="75" t="s">
        <v>12</v>
      </c>
      <c r="C83" s="206">
        <v>0.01</v>
      </c>
      <c r="D83" s="105">
        <v>750</v>
      </c>
      <c r="E83" s="105">
        <f>C83*D83</f>
        <v>7.5</v>
      </c>
      <c r="F83" s="77"/>
      <c r="G83" s="77"/>
      <c r="H83" s="84"/>
    </row>
    <row r="84" spans="2:8" ht="15.75" x14ac:dyDescent="0.25">
      <c r="B84" s="75" t="s">
        <v>70</v>
      </c>
      <c r="C84" s="206">
        <v>2.3999999999999998E-3</v>
      </c>
      <c r="D84" s="105">
        <v>17.883559999999999</v>
      </c>
      <c r="E84" s="105">
        <f>C84*D84</f>
        <v>4.2920543999999991E-2</v>
      </c>
      <c r="F84" s="77"/>
      <c r="G84" s="77"/>
      <c r="H84" s="84"/>
    </row>
    <row r="85" spans="2:8" ht="15.75" x14ac:dyDescent="0.25">
      <c r="B85" s="75"/>
      <c r="C85" s="75" t="s">
        <v>2</v>
      </c>
      <c r="D85" s="75"/>
      <c r="E85" s="115">
        <f>SUM(E82:E84)</f>
        <v>11.010920543999999</v>
      </c>
      <c r="F85" s="77"/>
      <c r="G85" s="77"/>
      <c r="H85" s="84"/>
    </row>
    <row r="86" spans="2:8" ht="15.75" x14ac:dyDescent="0.25">
      <c r="B86" s="75"/>
      <c r="C86" s="110" t="s">
        <v>14</v>
      </c>
      <c r="D86" s="118">
        <f>D80</f>
        <v>0</v>
      </c>
      <c r="E86" s="106">
        <f>E85*D86</f>
        <v>0</v>
      </c>
      <c r="F86" s="77"/>
      <c r="G86" s="77"/>
      <c r="H86" s="84"/>
    </row>
    <row r="87" spans="2:8" ht="15.75" x14ac:dyDescent="0.25">
      <c r="B87" s="110" t="s">
        <v>83</v>
      </c>
      <c r="C87" s="75" t="s">
        <v>15</v>
      </c>
      <c r="D87" s="105"/>
      <c r="E87" s="105"/>
      <c r="F87" s="77"/>
      <c r="G87" s="77"/>
      <c r="H87" s="85"/>
    </row>
    <row r="88" spans="2:8" ht="15.75" x14ac:dyDescent="0.25">
      <c r="B88" s="206" t="s">
        <v>25</v>
      </c>
      <c r="C88" s="75">
        <v>1E-3</v>
      </c>
      <c r="D88" s="109">
        <v>1300</v>
      </c>
      <c r="E88" s="105">
        <f>C88*D88</f>
        <v>1.3</v>
      </c>
      <c r="F88" s="86"/>
      <c r="G88" s="86"/>
      <c r="H88" s="86"/>
    </row>
    <row r="89" spans="2:8" ht="15.75" x14ac:dyDescent="0.25">
      <c r="B89" s="206" t="s">
        <v>52</v>
      </c>
      <c r="C89" s="75">
        <v>0.05</v>
      </c>
      <c r="D89" s="109">
        <v>75</v>
      </c>
      <c r="E89" s="105">
        <f>C89*D89</f>
        <v>3.75</v>
      </c>
      <c r="F89" s="77"/>
      <c r="G89" s="77"/>
      <c r="H89" s="84"/>
    </row>
    <row r="90" spans="2:8" ht="15.75" x14ac:dyDescent="0.25">
      <c r="B90" s="206" t="s">
        <v>13</v>
      </c>
      <c r="C90" s="75">
        <v>0.02</v>
      </c>
      <c r="D90" s="105">
        <v>74.514835000000005</v>
      </c>
      <c r="E90" s="105">
        <f>C90*D90</f>
        <v>1.4902967</v>
      </c>
      <c r="F90" s="77"/>
      <c r="G90" s="77"/>
      <c r="H90" s="84"/>
    </row>
    <row r="91" spans="2:8" ht="15.75" x14ac:dyDescent="0.25">
      <c r="B91" s="75"/>
      <c r="C91" s="75" t="s">
        <v>2</v>
      </c>
      <c r="D91" s="105"/>
      <c r="E91" s="115">
        <f>SUM(E88:E90)</f>
        <v>6.5402966999999999</v>
      </c>
      <c r="F91" s="77"/>
      <c r="G91" s="77"/>
      <c r="H91" s="85"/>
    </row>
    <row r="92" spans="2:8" ht="15.75" x14ac:dyDescent="0.25">
      <c r="B92" s="116"/>
      <c r="C92" s="117" t="s">
        <v>16</v>
      </c>
      <c r="D92" s="118">
        <f>D86</f>
        <v>0</v>
      </c>
      <c r="E92" s="106">
        <f>E91*D92</f>
        <v>0</v>
      </c>
      <c r="F92" s="77"/>
      <c r="G92" s="77"/>
      <c r="H92" s="85"/>
    </row>
    <row r="93" spans="2:8" ht="15.75" x14ac:dyDescent="0.25">
      <c r="B93" s="9" t="s">
        <v>95</v>
      </c>
      <c r="C93" s="6" t="s">
        <v>17</v>
      </c>
      <c r="D93" s="6"/>
      <c r="E93" s="7"/>
    </row>
    <row r="94" spans="2:8" ht="15.75" x14ac:dyDescent="0.25">
      <c r="B94" s="6" t="s">
        <v>118</v>
      </c>
      <c r="C94" s="6">
        <v>0.03</v>
      </c>
      <c r="D94" s="7">
        <v>84</v>
      </c>
      <c r="E94" s="7">
        <f>C94*D94</f>
        <v>2.52</v>
      </c>
    </row>
    <row r="95" spans="2:8" ht="15.75" x14ac:dyDescent="0.25">
      <c r="B95" s="6" t="s">
        <v>26</v>
      </c>
      <c r="C95" s="6">
        <v>0.03</v>
      </c>
      <c r="D95" s="107">
        <v>90</v>
      </c>
      <c r="E95" s="7">
        <f>C95*D95</f>
        <v>2.6999999999999997</v>
      </c>
    </row>
    <row r="96" spans="2:8" ht="15.75" x14ac:dyDescent="0.25">
      <c r="B96" s="6"/>
      <c r="C96" s="6" t="s">
        <v>2</v>
      </c>
      <c r="D96" s="6"/>
      <c r="E96" s="48">
        <f>E94+E95</f>
        <v>5.22</v>
      </c>
    </row>
    <row r="97" spans="2:8" ht="15.75" x14ac:dyDescent="0.25">
      <c r="B97" s="6"/>
      <c r="C97" s="9" t="s">
        <v>16</v>
      </c>
      <c r="D97" s="9">
        <f>D92</f>
        <v>0</v>
      </c>
      <c r="E97" s="48">
        <f>E96*D97</f>
        <v>0</v>
      </c>
    </row>
    <row r="98" spans="2:8" ht="15.75" x14ac:dyDescent="0.25">
      <c r="B98" s="310" t="s">
        <v>50</v>
      </c>
      <c r="C98" s="311"/>
      <c r="D98" s="312"/>
      <c r="E98" s="241">
        <f>E59+E69+E79+E85+E91+E96</f>
        <v>117.23299624169256</v>
      </c>
    </row>
    <row r="99" spans="2:8" ht="18.75" x14ac:dyDescent="0.3">
      <c r="B99" s="271" t="s">
        <v>14</v>
      </c>
      <c r="C99" s="272"/>
      <c r="D99" s="272"/>
      <c r="E99" s="273">
        <f>E56+E98</f>
        <v>154.85017046369248</v>
      </c>
    </row>
    <row r="100" spans="2:8" ht="18.75" x14ac:dyDescent="0.3">
      <c r="B100" s="304"/>
      <c r="C100" s="304"/>
      <c r="D100" s="304"/>
      <c r="E100" s="305"/>
    </row>
    <row r="101" spans="2:8" ht="18.75" x14ac:dyDescent="0.3">
      <c r="B101" s="304"/>
      <c r="C101" s="304"/>
      <c r="D101" s="304"/>
      <c r="E101" s="305"/>
    </row>
    <row r="102" spans="2:8" ht="15.75" x14ac:dyDescent="0.25">
      <c r="B102" s="88"/>
      <c r="C102" s="88"/>
      <c r="D102" s="88"/>
      <c r="E102" s="89"/>
    </row>
    <row r="103" spans="2:8" ht="15.75" x14ac:dyDescent="0.25">
      <c r="B103" s="314"/>
      <c r="C103" s="314" t="s">
        <v>55</v>
      </c>
      <c r="D103" s="314" t="s">
        <v>2</v>
      </c>
      <c r="E103" s="314" t="s">
        <v>48</v>
      </c>
      <c r="F103" s="333" t="s">
        <v>56</v>
      </c>
      <c r="G103" s="314" t="s">
        <v>16</v>
      </c>
      <c r="H103" s="314"/>
    </row>
    <row r="104" spans="2:8" ht="31.5" x14ac:dyDescent="0.25">
      <c r="B104" s="314"/>
      <c r="C104" s="314"/>
      <c r="D104" s="314"/>
      <c r="E104" s="314"/>
      <c r="F104" s="333"/>
      <c r="G104" s="171" t="s">
        <v>93</v>
      </c>
      <c r="H104" s="171" t="s">
        <v>94</v>
      </c>
    </row>
    <row r="105" spans="2:8" ht="15.75" x14ac:dyDescent="0.25">
      <c r="B105" s="155"/>
      <c r="C105" s="124"/>
      <c r="D105" s="58"/>
      <c r="E105" s="58"/>
      <c r="F105" s="152">
        <f t="shared" ref="F105:F121" si="2">C105</f>
        <v>0</v>
      </c>
      <c r="G105" s="153">
        <f>F105*D105*45</f>
        <v>0</v>
      </c>
      <c r="H105" s="152" t="e">
        <f>G105/D105</f>
        <v>#DIV/0!</v>
      </c>
    </row>
    <row r="106" spans="2:8" ht="15.75" x14ac:dyDescent="0.25">
      <c r="B106" s="154"/>
      <c r="C106" s="61"/>
      <c r="D106" s="7"/>
      <c r="E106" s="58"/>
      <c r="F106" s="152">
        <f t="shared" si="2"/>
        <v>0</v>
      </c>
      <c r="G106" s="153">
        <f t="shared" ref="G106" si="3">F106*D106*45</f>
        <v>0</v>
      </c>
      <c r="H106" s="152" t="e">
        <f t="shared" ref="H106" si="4">G106/D106</f>
        <v>#DIV/0!</v>
      </c>
    </row>
    <row r="107" spans="2:8" ht="15.75" x14ac:dyDescent="0.25">
      <c r="B107" s="155"/>
      <c r="C107" s="29"/>
      <c r="D107" s="58"/>
      <c r="E107" s="58"/>
      <c r="F107" s="152">
        <f t="shared" si="2"/>
        <v>0</v>
      </c>
      <c r="G107" s="153">
        <f>F107*D107*45</f>
        <v>0</v>
      </c>
      <c r="H107" s="152" t="e">
        <f>G107/D107</f>
        <v>#DIV/0!</v>
      </c>
    </row>
    <row r="108" spans="2:8" ht="15.75" x14ac:dyDescent="0.25">
      <c r="B108" s="155"/>
      <c r="C108" s="61"/>
      <c r="D108" s="7"/>
      <c r="E108" s="58"/>
      <c r="F108" s="152">
        <f t="shared" si="2"/>
        <v>0</v>
      </c>
      <c r="G108" s="153">
        <f t="shared" ref="G108:G121" si="5">F108*D108*45</f>
        <v>0</v>
      </c>
      <c r="H108" s="152" t="e">
        <f t="shared" ref="H108:H121" si="6">G108/D108</f>
        <v>#DIV/0!</v>
      </c>
    </row>
    <row r="109" spans="2:8" ht="15.75" x14ac:dyDescent="0.25">
      <c r="B109" s="155"/>
      <c r="C109" s="61"/>
      <c r="D109" s="7"/>
      <c r="E109" s="58"/>
      <c r="F109" s="152">
        <f t="shared" si="2"/>
        <v>0</v>
      </c>
      <c r="G109" s="153">
        <f t="shared" si="5"/>
        <v>0</v>
      </c>
      <c r="H109" s="152" t="e">
        <f t="shared" si="6"/>
        <v>#DIV/0!</v>
      </c>
    </row>
    <row r="110" spans="2:8" ht="15.75" x14ac:dyDescent="0.25">
      <c r="B110" s="155"/>
      <c r="C110" s="61"/>
      <c r="D110" s="7"/>
      <c r="E110" s="58"/>
      <c r="F110" s="152">
        <f t="shared" si="2"/>
        <v>0</v>
      </c>
      <c r="G110" s="153">
        <f t="shared" si="5"/>
        <v>0</v>
      </c>
      <c r="H110" s="152" t="e">
        <f t="shared" si="6"/>
        <v>#DIV/0!</v>
      </c>
    </row>
    <row r="111" spans="2:8" ht="15.75" x14ac:dyDescent="0.25">
      <c r="B111" s="155"/>
      <c r="C111" s="61"/>
      <c r="D111" s="7"/>
      <c r="E111" s="58"/>
      <c r="F111" s="152">
        <f t="shared" si="2"/>
        <v>0</v>
      </c>
      <c r="G111" s="153">
        <f t="shared" si="5"/>
        <v>0</v>
      </c>
      <c r="H111" s="152" t="e">
        <f t="shared" si="6"/>
        <v>#DIV/0!</v>
      </c>
    </row>
    <row r="112" spans="2:8" ht="15.75" x14ac:dyDescent="0.25">
      <c r="B112" s="155"/>
      <c r="C112" s="61"/>
      <c r="D112" s="7"/>
      <c r="E112" s="58"/>
      <c r="F112" s="152">
        <f t="shared" si="2"/>
        <v>0</v>
      </c>
      <c r="G112" s="153">
        <f t="shared" si="5"/>
        <v>0</v>
      </c>
      <c r="H112" s="152" t="e">
        <f t="shared" si="6"/>
        <v>#DIV/0!</v>
      </c>
    </row>
    <row r="113" spans="2:8" ht="15.75" x14ac:dyDescent="0.25">
      <c r="B113" s="155"/>
      <c r="C113" s="61"/>
      <c r="D113" s="7"/>
      <c r="E113" s="58"/>
      <c r="F113" s="152">
        <f t="shared" si="2"/>
        <v>0</v>
      </c>
      <c r="G113" s="153">
        <f t="shared" si="5"/>
        <v>0</v>
      </c>
      <c r="H113" s="152" t="e">
        <f t="shared" si="6"/>
        <v>#DIV/0!</v>
      </c>
    </row>
    <row r="114" spans="2:8" ht="15.75" x14ac:dyDescent="0.25">
      <c r="B114" s="155"/>
      <c r="C114" s="61"/>
      <c r="D114" s="7"/>
      <c r="E114" s="58"/>
      <c r="F114" s="152">
        <f t="shared" si="2"/>
        <v>0</v>
      </c>
      <c r="G114" s="153">
        <f t="shared" si="5"/>
        <v>0</v>
      </c>
      <c r="H114" s="152" t="e">
        <f t="shared" si="6"/>
        <v>#DIV/0!</v>
      </c>
    </row>
    <row r="115" spans="2:8" ht="15.75" x14ac:dyDescent="0.25">
      <c r="B115" s="155"/>
      <c r="C115" s="61"/>
      <c r="D115" s="7"/>
      <c r="E115" s="58"/>
      <c r="F115" s="152">
        <f t="shared" si="2"/>
        <v>0</v>
      </c>
      <c r="G115" s="153">
        <f t="shared" si="5"/>
        <v>0</v>
      </c>
      <c r="H115" s="152" t="e">
        <f t="shared" si="6"/>
        <v>#DIV/0!</v>
      </c>
    </row>
    <row r="116" spans="2:8" ht="15.75" x14ac:dyDescent="0.25">
      <c r="B116" s="155"/>
      <c r="C116" s="61"/>
      <c r="D116" s="7"/>
      <c r="E116" s="58"/>
      <c r="F116" s="152">
        <f t="shared" si="2"/>
        <v>0</v>
      </c>
      <c r="G116" s="153">
        <f t="shared" si="5"/>
        <v>0</v>
      </c>
      <c r="H116" s="152" t="e">
        <f t="shared" si="6"/>
        <v>#DIV/0!</v>
      </c>
    </row>
    <row r="117" spans="2:8" ht="15.75" x14ac:dyDescent="0.25">
      <c r="B117" s="132"/>
      <c r="C117" s="61"/>
      <c r="D117" s="7"/>
      <c r="E117" s="58"/>
      <c r="F117" s="152">
        <f t="shared" si="2"/>
        <v>0</v>
      </c>
      <c r="G117" s="153">
        <f t="shared" si="5"/>
        <v>0</v>
      </c>
      <c r="H117" s="152" t="e">
        <f t="shared" si="6"/>
        <v>#DIV/0!</v>
      </c>
    </row>
    <row r="118" spans="2:8" ht="15.75" x14ac:dyDescent="0.25">
      <c r="B118" s="155"/>
      <c r="C118" s="61"/>
      <c r="D118" s="7"/>
      <c r="E118" s="58"/>
      <c r="F118" s="152">
        <f t="shared" si="2"/>
        <v>0</v>
      </c>
      <c r="G118" s="153">
        <f t="shared" si="5"/>
        <v>0</v>
      </c>
      <c r="H118" s="152" t="e">
        <f t="shared" si="6"/>
        <v>#DIV/0!</v>
      </c>
    </row>
    <row r="119" spans="2:8" ht="15.75" x14ac:dyDescent="0.25">
      <c r="B119" s="155"/>
      <c r="C119" s="61"/>
      <c r="D119" s="7"/>
      <c r="E119" s="58"/>
      <c r="F119" s="152">
        <f t="shared" si="2"/>
        <v>0</v>
      </c>
      <c r="G119" s="153">
        <f t="shared" si="5"/>
        <v>0</v>
      </c>
      <c r="H119" s="152" t="e">
        <f t="shared" si="6"/>
        <v>#DIV/0!</v>
      </c>
    </row>
    <row r="120" spans="2:8" ht="15.75" x14ac:dyDescent="0.25">
      <c r="B120" s="155"/>
      <c r="C120" s="61"/>
      <c r="D120" s="7"/>
      <c r="E120" s="58"/>
      <c r="F120" s="152">
        <f t="shared" si="2"/>
        <v>0</v>
      </c>
      <c r="G120" s="153">
        <f t="shared" si="5"/>
        <v>0</v>
      </c>
      <c r="H120" s="152" t="e">
        <f t="shared" si="6"/>
        <v>#DIV/0!</v>
      </c>
    </row>
    <row r="121" spans="2:8" ht="15.75" x14ac:dyDescent="0.25">
      <c r="B121" s="113"/>
      <c r="C121" s="61"/>
      <c r="D121" s="7"/>
      <c r="E121" s="58"/>
      <c r="F121" s="152">
        <f t="shared" si="2"/>
        <v>0</v>
      </c>
      <c r="G121" s="153">
        <f t="shared" si="5"/>
        <v>0</v>
      </c>
      <c r="H121" s="152" t="e">
        <f t="shared" si="6"/>
        <v>#DIV/0!</v>
      </c>
    </row>
    <row r="122" spans="2:8" ht="15.75" x14ac:dyDescent="0.25">
      <c r="B122" s="158"/>
      <c r="C122" s="158"/>
      <c r="D122" s="158"/>
      <c r="E122" s="127">
        <f>SUM(E105:E121)</f>
        <v>0</v>
      </c>
      <c r="F122" s="159"/>
      <c r="G122" s="127">
        <f>SUM(G105:G121)</f>
        <v>0</v>
      </c>
      <c r="H122" s="127" t="e">
        <f>SUM(H105:H121)</f>
        <v>#DIV/0!</v>
      </c>
    </row>
  </sheetData>
  <mergeCells count="18">
    <mergeCell ref="B1:C1"/>
    <mergeCell ref="D1:H1"/>
    <mergeCell ref="B3:H3"/>
    <mergeCell ref="B98:D98"/>
    <mergeCell ref="F51:H51"/>
    <mergeCell ref="G103:H103"/>
    <mergeCell ref="B8:H8"/>
    <mergeCell ref="B2:H2"/>
    <mergeCell ref="B4:E5"/>
    <mergeCell ref="F4:H5"/>
    <mergeCell ref="B7:H7"/>
    <mergeCell ref="B103:B104"/>
    <mergeCell ref="C103:C104"/>
    <mergeCell ref="D103:D104"/>
    <mergeCell ref="E103:E104"/>
    <mergeCell ref="F103:F104"/>
    <mergeCell ref="B14:H14"/>
    <mergeCell ref="B56:D56"/>
  </mergeCells>
  <pageMargins left="0.7" right="0.7" top="0.75" bottom="0.75" header="0.3" footer="0.3"/>
  <pageSetup paperSize="9" scale="66" fitToHeight="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B1:H160"/>
  <sheetViews>
    <sheetView topLeftCell="A10" zoomScale="80" zoomScaleNormal="80" zoomScaleSheetLayoutView="80" workbookViewId="0">
      <selection activeCell="D52" sqref="D52"/>
    </sheetView>
  </sheetViews>
  <sheetFormatPr defaultRowHeight="15" x14ac:dyDescent="0.25"/>
  <cols>
    <col min="2" max="2" width="43.5703125" customWidth="1"/>
    <col min="3" max="3" width="11" customWidth="1"/>
    <col min="4" max="4" width="11.85546875" customWidth="1"/>
    <col min="5" max="5" width="18.140625" customWidth="1"/>
    <col min="6" max="6" width="11.5703125" customWidth="1"/>
    <col min="7" max="8" width="11.140625" customWidth="1"/>
  </cols>
  <sheetData>
    <row r="1" spans="2:8" ht="84" customHeight="1" x14ac:dyDescent="0.25">
      <c r="B1" s="419" t="s">
        <v>156</v>
      </c>
      <c r="C1" s="419"/>
      <c r="D1" s="419" t="s">
        <v>157</v>
      </c>
      <c r="E1" s="419"/>
      <c r="F1" s="419"/>
      <c r="G1" s="419"/>
      <c r="H1" s="419"/>
    </row>
    <row r="2" spans="2:8" ht="72.75" customHeight="1" x14ac:dyDescent="0.25">
      <c r="B2" s="420" t="s">
        <v>160</v>
      </c>
      <c r="C2" s="420"/>
      <c r="D2" s="420"/>
      <c r="E2" s="420"/>
      <c r="F2" s="420"/>
      <c r="G2" s="420"/>
      <c r="H2" s="420"/>
    </row>
    <row r="3" spans="2:8" ht="33.75" customHeight="1" x14ac:dyDescent="0.3">
      <c r="B3" s="318" t="s">
        <v>158</v>
      </c>
      <c r="C3" s="318"/>
      <c r="D3" s="318"/>
      <c r="E3" s="318"/>
      <c r="F3" s="318"/>
      <c r="G3" s="318"/>
      <c r="H3" s="318"/>
    </row>
    <row r="4" spans="2:8" ht="15.75" x14ac:dyDescent="0.25">
      <c r="B4" s="170"/>
      <c r="C4" s="14"/>
      <c r="E4" s="14"/>
      <c r="F4" s="14"/>
      <c r="G4" s="14"/>
      <c r="H4" s="14"/>
    </row>
    <row r="5" spans="2:8" ht="20.25" thickBot="1" x14ac:dyDescent="0.4">
      <c r="B5" s="355" t="s">
        <v>7</v>
      </c>
      <c r="C5" s="355"/>
      <c r="D5" s="355"/>
      <c r="E5" s="355"/>
    </row>
    <row r="6" spans="2:8" ht="15.75" customHeight="1" x14ac:dyDescent="0.25">
      <c r="B6" s="320" t="s">
        <v>161</v>
      </c>
      <c r="C6" s="321"/>
      <c r="D6" s="321"/>
      <c r="E6" s="321"/>
      <c r="F6" s="349" t="s">
        <v>58</v>
      </c>
      <c r="G6" s="350"/>
      <c r="H6" s="351"/>
    </row>
    <row r="7" spans="2:8" ht="15.75" customHeight="1" thickBot="1" x14ac:dyDescent="0.3">
      <c r="B7" s="322"/>
      <c r="C7" s="323"/>
      <c r="D7" s="323"/>
      <c r="E7" s="323"/>
      <c r="F7" s="352"/>
      <c r="G7" s="353"/>
      <c r="H7" s="354"/>
    </row>
    <row r="8" spans="2:8" ht="42" customHeight="1" thickBot="1" x14ac:dyDescent="0.3">
      <c r="B8" s="62" t="s">
        <v>0</v>
      </c>
      <c r="C8" s="63" t="s">
        <v>1</v>
      </c>
      <c r="D8" s="63" t="s">
        <v>2</v>
      </c>
      <c r="E8" s="64" t="s">
        <v>9</v>
      </c>
      <c r="F8" s="179" t="s">
        <v>59</v>
      </c>
      <c r="G8" s="179" t="s">
        <v>60</v>
      </c>
      <c r="H8" s="179" t="s">
        <v>61</v>
      </c>
    </row>
    <row r="9" spans="2:8" ht="21.75" customHeight="1" thickBot="1" x14ac:dyDescent="0.3">
      <c r="B9" s="346" t="s">
        <v>3</v>
      </c>
      <c r="C9" s="347"/>
      <c r="D9" s="347"/>
      <c r="E9" s="347"/>
      <c r="F9" s="347"/>
      <c r="G9" s="347"/>
      <c r="H9" s="348"/>
    </row>
    <row r="10" spans="2:8" ht="15.75" x14ac:dyDescent="0.25">
      <c r="B10" s="345" t="s">
        <v>98</v>
      </c>
      <c r="C10" s="345"/>
      <c r="D10" s="345"/>
      <c r="E10" s="345"/>
      <c r="F10" s="59"/>
      <c r="G10" s="59"/>
      <c r="H10" s="59"/>
    </row>
    <row r="11" spans="2:8" s="185" customFormat="1" ht="15.75" x14ac:dyDescent="0.25">
      <c r="B11" s="113" t="s">
        <v>119</v>
      </c>
      <c r="C11" s="274" t="s">
        <v>154</v>
      </c>
      <c r="D11" s="23">
        <f>E43</f>
        <v>12.4458786965789</v>
      </c>
      <c r="E11" s="18">
        <v>235</v>
      </c>
      <c r="F11" s="18">
        <v>6.4</v>
      </c>
      <c r="G11" s="18">
        <v>12.4</v>
      </c>
      <c r="H11" s="18">
        <v>35.299999999999997</v>
      </c>
    </row>
    <row r="12" spans="2:8" ht="15.75" x14ac:dyDescent="0.25">
      <c r="B12" s="113" t="s">
        <v>110</v>
      </c>
      <c r="C12" s="218">
        <v>200</v>
      </c>
      <c r="D12" s="23">
        <f>E49</f>
        <v>6.2402046699999998</v>
      </c>
      <c r="E12" s="18">
        <v>101</v>
      </c>
      <c r="F12" s="18">
        <v>1.5</v>
      </c>
      <c r="G12" s="18">
        <v>1.4</v>
      </c>
      <c r="H12" s="18">
        <v>12.8</v>
      </c>
    </row>
    <row r="13" spans="2:8" ht="15.75" x14ac:dyDescent="0.25">
      <c r="B13" s="16" t="s">
        <v>122</v>
      </c>
      <c r="C13" s="20">
        <v>100</v>
      </c>
      <c r="D13" s="23">
        <f>E53</f>
        <v>13.5</v>
      </c>
      <c r="E13" s="148">
        <v>45</v>
      </c>
      <c r="F13" s="148">
        <v>0.4</v>
      </c>
      <c r="G13" s="148">
        <v>0.4</v>
      </c>
      <c r="H13" s="148">
        <v>9.8000000000000007</v>
      </c>
    </row>
    <row r="14" spans="2:8" ht="15.75" x14ac:dyDescent="0.25">
      <c r="B14" s="16" t="s">
        <v>99</v>
      </c>
      <c r="C14" s="20">
        <v>50</v>
      </c>
      <c r="D14" s="23">
        <f>E57</f>
        <v>4.5</v>
      </c>
      <c r="E14" s="184">
        <v>119</v>
      </c>
      <c r="F14" s="184">
        <v>3.8</v>
      </c>
      <c r="G14" s="184">
        <v>0.4</v>
      </c>
      <c r="H14" s="184">
        <v>24.3</v>
      </c>
    </row>
    <row r="15" spans="2:8" ht="15.75" x14ac:dyDescent="0.25">
      <c r="B15" s="6"/>
      <c r="C15" s="9" t="s">
        <v>4</v>
      </c>
      <c r="D15" s="21">
        <f>SUM(D11:D14)</f>
        <v>36.686083366578899</v>
      </c>
      <c r="E15" s="21">
        <f>SUM(E11:E14)</f>
        <v>500</v>
      </c>
      <c r="F15" s="21">
        <f>SUM(F11:F14)</f>
        <v>12.100000000000001</v>
      </c>
      <c r="G15" s="60">
        <f>SUM(G11:G14)</f>
        <v>14.600000000000001</v>
      </c>
      <c r="H15" s="60">
        <f>SUM(H11:H14)</f>
        <v>82.199999999999989</v>
      </c>
    </row>
    <row r="16" spans="2:8" ht="15.75" x14ac:dyDescent="0.25">
      <c r="B16" s="345" t="s">
        <v>113</v>
      </c>
      <c r="C16" s="345"/>
      <c r="D16" s="345"/>
      <c r="E16" s="345"/>
      <c r="F16" s="59"/>
      <c r="G16" s="59"/>
      <c r="H16" s="59"/>
    </row>
    <row r="17" spans="2:8" ht="15.75" x14ac:dyDescent="0.25">
      <c r="B17" s="132" t="s">
        <v>124</v>
      </c>
      <c r="C17" s="133">
        <v>60</v>
      </c>
      <c r="D17" s="135">
        <f>E62</f>
        <v>13.621868000000001</v>
      </c>
      <c r="E17" s="135">
        <v>5</v>
      </c>
      <c r="F17" s="135">
        <v>0.6</v>
      </c>
      <c r="G17" s="135">
        <v>0.2</v>
      </c>
      <c r="H17" s="135">
        <v>0.2</v>
      </c>
    </row>
    <row r="18" spans="2:8" ht="15.75" x14ac:dyDescent="0.25">
      <c r="B18" s="244" t="s">
        <v>176</v>
      </c>
      <c r="C18" s="20" t="s">
        <v>114</v>
      </c>
      <c r="D18" s="23">
        <f>E77</f>
        <v>42.791480452755181</v>
      </c>
      <c r="E18" s="18">
        <v>73</v>
      </c>
      <c r="F18" s="18">
        <v>1.47</v>
      </c>
      <c r="G18" s="18">
        <v>4.67</v>
      </c>
      <c r="H18" s="18">
        <v>7.31</v>
      </c>
    </row>
    <row r="19" spans="2:8" ht="15.75" x14ac:dyDescent="0.25">
      <c r="B19" s="57" t="s">
        <v>84</v>
      </c>
      <c r="C19" s="20" t="s">
        <v>64</v>
      </c>
      <c r="D19" s="23">
        <f>E88</f>
        <v>40.542889029999991</v>
      </c>
      <c r="E19" s="18">
        <v>203</v>
      </c>
      <c r="F19" s="18">
        <v>11.78</v>
      </c>
      <c r="G19" s="18">
        <v>13.1</v>
      </c>
      <c r="H19" s="18">
        <v>14.9</v>
      </c>
    </row>
    <row r="20" spans="2:8" ht="15.75" x14ac:dyDescent="0.25">
      <c r="B20" s="57" t="s">
        <v>49</v>
      </c>
      <c r="C20" s="20">
        <v>150</v>
      </c>
      <c r="D20" s="23">
        <f>E94</f>
        <v>10.500767119999999</v>
      </c>
      <c r="E20" s="18">
        <v>197</v>
      </c>
      <c r="F20" s="18">
        <v>8.76</v>
      </c>
      <c r="G20" s="18">
        <v>6.62</v>
      </c>
      <c r="H20" s="18">
        <v>43.08</v>
      </c>
    </row>
    <row r="21" spans="2:8" ht="15.75" x14ac:dyDescent="0.25">
      <c r="B21" s="6" t="s">
        <v>73</v>
      </c>
      <c r="C21" s="20">
        <v>200</v>
      </c>
      <c r="D21" s="23">
        <f>E100</f>
        <v>5.0995850999999996</v>
      </c>
      <c r="E21" s="18">
        <v>105</v>
      </c>
      <c r="F21" s="18">
        <v>0.44</v>
      </c>
      <c r="G21" s="18">
        <v>0</v>
      </c>
      <c r="H21" s="18">
        <v>28.88</v>
      </c>
    </row>
    <row r="22" spans="2:8" ht="15.75" x14ac:dyDescent="0.25">
      <c r="B22" s="16" t="s">
        <v>95</v>
      </c>
      <c r="C22" s="20">
        <v>60</v>
      </c>
      <c r="D22" s="23">
        <f>E105</f>
        <v>5.22</v>
      </c>
      <c r="E22" s="18">
        <v>127</v>
      </c>
      <c r="F22" s="18">
        <v>4.5599999999999996</v>
      </c>
      <c r="G22" s="18">
        <v>0.54</v>
      </c>
      <c r="H22" s="18">
        <v>28.02</v>
      </c>
    </row>
    <row r="23" spans="2:8" ht="15.75" x14ac:dyDescent="0.25">
      <c r="B23" s="6"/>
      <c r="C23" s="9" t="s">
        <v>4</v>
      </c>
      <c r="D23" s="21">
        <f>SUM(D17:D22)</f>
        <v>117.77658970275517</v>
      </c>
      <c r="E23" s="21">
        <f>SUM(E17:E22)</f>
        <v>710</v>
      </c>
      <c r="F23" s="21">
        <f>SUM(F17:F22)</f>
        <v>27.61</v>
      </c>
      <c r="G23" s="60">
        <f>SUM(G17:G22)</f>
        <v>25.13</v>
      </c>
      <c r="H23" s="60">
        <f>SUM(H17:H22)</f>
        <v>122.38999999999999</v>
      </c>
    </row>
    <row r="24" spans="2:8" ht="31.5" x14ac:dyDescent="0.25">
      <c r="B24" s="6"/>
      <c r="C24" s="47" t="s">
        <v>5</v>
      </c>
      <c r="D24" s="25">
        <f>D15+D23</f>
        <v>154.46267306933407</v>
      </c>
      <c r="E24" s="25">
        <f>E15+E23</f>
        <v>1210</v>
      </c>
      <c r="F24" s="25">
        <f>F15+F23</f>
        <v>39.71</v>
      </c>
      <c r="G24" s="25">
        <f>G15+G23</f>
        <v>39.730000000000004</v>
      </c>
      <c r="H24" s="25">
        <f>H15+H23</f>
        <v>204.58999999999997</v>
      </c>
    </row>
    <row r="25" spans="2:8" ht="15.75" x14ac:dyDescent="0.25">
      <c r="B25" s="10"/>
      <c r="C25" s="26"/>
      <c r="D25" s="27"/>
      <c r="E25" s="10"/>
    </row>
    <row r="26" spans="2:8" ht="15.75" x14ac:dyDescent="0.25">
      <c r="B26" s="344" t="s">
        <v>11</v>
      </c>
      <c r="C26" s="344"/>
      <c r="D26" s="344"/>
      <c r="E26" s="344"/>
    </row>
    <row r="27" spans="2:8" ht="15.75" x14ac:dyDescent="0.25">
      <c r="B27" s="175"/>
      <c r="C27" s="175"/>
      <c r="D27" s="175"/>
      <c r="E27" s="175"/>
    </row>
    <row r="28" spans="2:8" ht="15.75" x14ac:dyDescent="0.25">
      <c r="B28" s="167" t="s">
        <v>8</v>
      </c>
      <c r="C28" s="14"/>
      <c r="D28" s="13"/>
      <c r="E28" s="14"/>
    </row>
    <row r="29" spans="2:8" ht="15.75" x14ac:dyDescent="0.25">
      <c r="B29" s="168"/>
      <c r="C29" s="14"/>
      <c r="D29" s="14"/>
      <c r="E29" s="14"/>
    </row>
    <row r="30" spans="2:8" s="185" customFormat="1" ht="15.75" x14ac:dyDescent="0.25">
      <c r="B30" s="169" t="s">
        <v>6</v>
      </c>
      <c r="C30" s="14"/>
      <c r="D30" s="15"/>
      <c r="E30" s="14"/>
      <c r="F30" s="80"/>
      <c r="G30" s="80"/>
      <c r="H30" s="80"/>
    </row>
    <row r="31" spans="2:8" ht="15.75" x14ac:dyDescent="0.25">
      <c r="B31" s="168"/>
      <c r="C31" s="14"/>
      <c r="D31" s="14"/>
      <c r="E31" s="14"/>
    </row>
    <row r="32" spans="2:8" ht="15.75" x14ac:dyDescent="0.25">
      <c r="B32" s="167"/>
      <c r="C32" s="14"/>
      <c r="D32" s="15"/>
      <c r="E32" s="14"/>
    </row>
    <row r="33" spans="2:5" ht="15.75" x14ac:dyDescent="0.25">
      <c r="B33" s="167"/>
      <c r="C33" s="14"/>
      <c r="D33" s="15"/>
      <c r="E33" s="14"/>
    </row>
    <row r="35" spans="2:5" ht="18.75" x14ac:dyDescent="0.25">
      <c r="B35" s="178" t="s">
        <v>163</v>
      </c>
      <c r="C35" s="340" t="s">
        <v>37</v>
      </c>
      <c r="D35" s="341"/>
      <c r="E35" s="342"/>
    </row>
    <row r="36" spans="2:5" ht="15.75" x14ac:dyDescent="0.25">
      <c r="B36" s="186" t="s">
        <v>119</v>
      </c>
      <c r="C36" s="156" t="s">
        <v>129</v>
      </c>
      <c r="D36" s="156"/>
      <c r="E36" s="107"/>
    </row>
    <row r="37" spans="2:5" ht="15.75" x14ac:dyDescent="0.25">
      <c r="B37" s="154" t="s">
        <v>30</v>
      </c>
      <c r="C37" s="154">
        <v>0.03</v>
      </c>
      <c r="D37" s="109">
        <v>109.28842105263</v>
      </c>
      <c r="E37" s="107">
        <f t="shared" ref="E37:E42" si="0">C37*D37</f>
        <v>3.2786526315789</v>
      </c>
    </row>
    <row r="38" spans="2:5" ht="15.75" x14ac:dyDescent="0.25">
      <c r="B38" s="421" t="s">
        <v>120</v>
      </c>
      <c r="C38" s="154">
        <v>1.4999999999999999E-2</v>
      </c>
      <c r="D38" s="422"/>
      <c r="E38" s="107">
        <f t="shared" si="0"/>
        <v>0</v>
      </c>
    </row>
    <row r="39" spans="2:5" ht="15.75" x14ac:dyDescent="0.25">
      <c r="B39" s="154" t="s">
        <v>65</v>
      </c>
      <c r="C39" s="154">
        <v>0.01</v>
      </c>
      <c r="D39" s="109">
        <v>70.449439999999996</v>
      </c>
      <c r="E39" s="107">
        <f t="shared" si="0"/>
        <v>0.70449439999999997</v>
      </c>
    </row>
    <row r="40" spans="2:5" ht="15.75" x14ac:dyDescent="0.25">
      <c r="B40" s="154" t="s">
        <v>13</v>
      </c>
      <c r="C40" s="243">
        <v>1.0999999999999999E-2</v>
      </c>
      <c r="D40" s="109">
        <v>74.514835000000005</v>
      </c>
      <c r="E40" s="107">
        <f t="shared" si="0"/>
        <v>0.81966318500000002</v>
      </c>
    </row>
    <row r="41" spans="2:5" ht="15.75" x14ac:dyDescent="0.25">
      <c r="B41" s="154" t="s">
        <v>12</v>
      </c>
      <c r="C41" s="154">
        <v>0.01</v>
      </c>
      <c r="D41" s="109">
        <v>750</v>
      </c>
      <c r="E41" s="107">
        <f t="shared" si="0"/>
        <v>7.5</v>
      </c>
    </row>
    <row r="42" spans="2:5" ht="15.75" x14ac:dyDescent="0.25">
      <c r="B42" s="154" t="s">
        <v>70</v>
      </c>
      <c r="C42" s="154">
        <v>8.0000000000000002E-3</v>
      </c>
      <c r="D42" s="109">
        <v>17.883559999999999</v>
      </c>
      <c r="E42" s="107">
        <f t="shared" si="0"/>
        <v>0.14306848</v>
      </c>
    </row>
    <row r="43" spans="2:5" ht="15.75" x14ac:dyDescent="0.25">
      <c r="B43" s="156"/>
      <c r="C43" s="156" t="s">
        <v>2</v>
      </c>
      <c r="D43" s="156"/>
      <c r="E43" s="48">
        <f>SUM(E37:E42)</f>
        <v>12.4458786965789</v>
      </c>
    </row>
    <row r="44" spans="2:5" ht="15.75" x14ac:dyDescent="0.25">
      <c r="B44" s="156"/>
      <c r="C44" s="186" t="s">
        <v>48</v>
      </c>
      <c r="D44" s="186">
        <v>0</v>
      </c>
      <c r="E44" s="48">
        <f>E43*D44</f>
        <v>0</v>
      </c>
    </row>
    <row r="45" spans="2:5" ht="15.75" x14ac:dyDescent="0.25">
      <c r="B45" s="186" t="s">
        <v>110</v>
      </c>
      <c r="C45" s="156" t="s">
        <v>15</v>
      </c>
      <c r="D45" s="107"/>
      <c r="E45" s="7"/>
    </row>
    <row r="46" spans="2:5" ht="15.75" x14ac:dyDescent="0.25">
      <c r="B46" s="421" t="s">
        <v>121</v>
      </c>
      <c r="C46" s="243">
        <v>5.0000000000000001E-3</v>
      </c>
      <c r="D46" s="422"/>
      <c r="E46" s="7">
        <f>C46*D46</f>
        <v>0</v>
      </c>
    </row>
    <row r="47" spans="2:5" ht="15.75" x14ac:dyDescent="0.25">
      <c r="B47" s="156" t="s">
        <v>65</v>
      </c>
      <c r="C47" s="107">
        <v>7.8E-2</v>
      </c>
      <c r="D47" s="109">
        <v>70.449439999999996</v>
      </c>
      <c r="E47" s="7">
        <f>C47*D47</f>
        <v>5.4950563199999998</v>
      </c>
    </row>
    <row r="48" spans="2:5" ht="15.75" x14ac:dyDescent="0.25">
      <c r="B48" s="156" t="s">
        <v>13</v>
      </c>
      <c r="C48" s="243">
        <v>0.01</v>
      </c>
      <c r="D48" s="109">
        <v>74.514835000000005</v>
      </c>
      <c r="E48" s="7">
        <f>C48*D48</f>
        <v>0.74514835000000001</v>
      </c>
    </row>
    <row r="49" spans="2:8" ht="15.75" x14ac:dyDescent="0.25">
      <c r="B49" s="156"/>
      <c r="C49" s="156" t="s">
        <v>2</v>
      </c>
      <c r="D49" s="107"/>
      <c r="E49" s="48">
        <f>SUM(E46:E48)</f>
        <v>6.2402046699999998</v>
      </c>
    </row>
    <row r="50" spans="2:8" ht="15.75" x14ac:dyDescent="0.25">
      <c r="B50" s="114"/>
      <c r="C50" s="425" t="s">
        <v>16</v>
      </c>
      <c r="D50" s="186">
        <f>D44</f>
        <v>0</v>
      </c>
      <c r="E50" s="48">
        <f>E49*D50</f>
        <v>0</v>
      </c>
    </row>
    <row r="51" spans="2:8" ht="15.75" x14ac:dyDescent="0.25">
      <c r="B51" s="186" t="s">
        <v>122</v>
      </c>
      <c r="C51" s="156" t="s">
        <v>123</v>
      </c>
      <c r="D51" s="156"/>
      <c r="E51" s="7"/>
    </row>
    <row r="52" spans="2:8" ht="15.75" x14ac:dyDescent="0.25">
      <c r="B52" s="156" t="s">
        <v>122</v>
      </c>
      <c r="C52" s="156">
        <v>0.1</v>
      </c>
      <c r="D52" s="107">
        <v>135</v>
      </c>
      <c r="E52" s="7">
        <f>C52*D52</f>
        <v>13.5</v>
      </c>
    </row>
    <row r="53" spans="2:8" ht="15.75" x14ac:dyDescent="0.25">
      <c r="B53" s="156"/>
      <c r="C53" s="156" t="s">
        <v>2</v>
      </c>
      <c r="D53" s="156"/>
      <c r="E53" s="48">
        <f>E52</f>
        <v>13.5</v>
      </c>
    </row>
    <row r="54" spans="2:8" ht="15.75" x14ac:dyDescent="0.25">
      <c r="B54" s="156"/>
      <c r="C54" s="186" t="s">
        <v>16</v>
      </c>
      <c r="D54" s="186">
        <f>D50</f>
        <v>0</v>
      </c>
      <c r="E54" s="48">
        <f>E53*D54</f>
        <v>0</v>
      </c>
    </row>
    <row r="55" spans="2:8" ht="15.75" x14ac:dyDescent="0.25">
      <c r="B55" s="186" t="s">
        <v>99</v>
      </c>
      <c r="C55" s="102" t="s">
        <v>134</v>
      </c>
      <c r="D55" s="102"/>
      <c r="E55" s="105"/>
    </row>
    <row r="56" spans="2:8" ht="15.75" x14ac:dyDescent="0.25">
      <c r="B56" s="156" t="s">
        <v>26</v>
      </c>
      <c r="C56" s="102">
        <v>0.05</v>
      </c>
      <c r="D56" s="109">
        <v>90</v>
      </c>
      <c r="E56" s="105">
        <f>C56*D56</f>
        <v>4.5</v>
      </c>
    </row>
    <row r="57" spans="2:8" ht="15.75" x14ac:dyDescent="0.25">
      <c r="B57" s="102"/>
      <c r="C57" s="102" t="s">
        <v>2</v>
      </c>
      <c r="D57" s="102"/>
      <c r="E57" s="115">
        <f>E56</f>
        <v>4.5</v>
      </c>
    </row>
    <row r="58" spans="2:8" ht="15.75" x14ac:dyDescent="0.25">
      <c r="B58" s="102"/>
      <c r="C58" s="216" t="s">
        <v>16</v>
      </c>
      <c r="D58" s="426">
        <v>0</v>
      </c>
      <c r="E58" s="106">
        <f>E57*D58</f>
        <v>0</v>
      </c>
    </row>
    <row r="59" spans="2:8" ht="18.75" x14ac:dyDescent="0.3">
      <c r="B59" s="427" t="s">
        <v>166</v>
      </c>
      <c r="C59" s="428"/>
      <c r="D59" s="429"/>
      <c r="E59" s="106">
        <f>E43+E49+E53+E57</f>
        <v>36.686083366578899</v>
      </c>
    </row>
    <row r="60" spans="2:8" ht="18" customHeight="1" x14ac:dyDescent="0.25">
      <c r="B60" s="186" t="s">
        <v>124</v>
      </c>
      <c r="C60" s="156" t="s">
        <v>17</v>
      </c>
      <c r="D60" s="156"/>
      <c r="E60" s="107"/>
      <c r="F60" s="10"/>
      <c r="G60" s="34"/>
      <c r="H60" s="34"/>
    </row>
    <row r="61" spans="2:8" ht="15.75" x14ac:dyDescent="0.25">
      <c r="B61" s="156" t="s">
        <v>124</v>
      </c>
      <c r="C61" s="154">
        <v>6.5000000000000002E-2</v>
      </c>
      <c r="D61" s="107">
        <v>209.56720000000001</v>
      </c>
      <c r="E61" s="107">
        <f>C61*D61</f>
        <v>13.621868000000001</v>
      </c>
      <c r="F61" s="10"/>
      <c r="G61" s="34"/>
      <c r="H61" s="34"/>
    </row>
    <row r="62" spans="2:8" ht="15.75" x14ac:dyDescent="0.25">
      <c r="B62" s="156"/>
      <c r="C62" s="156" t="s">
        <v>2</v>
      </c>
      <c r="D62" s="156"/>
      <c r="E62" s="48">
        <f>SUM(E61:E61)</f>
        <v>13.621868000000001</v>
      </c>
      <c r="F62" s="10"/>
      <c r="G62" s="10"/>
      <c r="H62" s="11"/>
    </row>
    <row r="63" spans="2:8" ht="15.75" x14ac:dyDescent="0.25">
      <c r="B63" s="156"/>
      <c r="C63" s="186" t="s">
        <v>48</v>
      </c>
      <c r="D63" s="430">
        <f>D58</f>
        <v>0</v>
      </c>
      <c r="E63" s="48">
        <f>E62*D63</f>
        <v>0</v>
      </c>
      <c r="F63" s="10"/>
      <c r="G63" s="10"/>
      <c r="H63" s="11"/>
    </row>
    <row r="64" spans="2:8" ht="31.5" x14ac:dyDescent="0.25">
      <c r="B64" s="431" t="s">
        <v>45</v>
      </c>
      <c r="C64" s="156" t="s">
        <v>92</v>
      </c>
      <c r="D64" s="107"/>
      <c r="E64" s="7"/>
      <c r="F64" s="10"/>
      <c r="G64" s="10"/>
      <c r="H64" s="10"/>
    </row>
    <row r="65" spans="2:8" ht="15.75" x14ac:dyDescent="0.25">
      <c r="B65" s="154" t="s">
        <v>28</v>
      </c>
      <c r="C65" s="156">
        <v>0.04</v>
      </c>
      <c r="D65" s="107">
        <v>40.792724999999997</v>
      </c>
      <c r="E65" s="7">
        <f>C65*D65</f>
        <v>1.6317089999999999</v>
      </c>
      <c r="F65" s="10"/>
      <c r="G65" s="10"/>
      <c r="H65" s="11"/>
    </row>
    <row r="66" spans="2:8" ht="15.75" x14ac:dyDescent="0.25">
      <c r="B66" s="154" t="s">
        <v>38</v>
      </c>
      <c r="C66" s="156">
        <v>0.02</v>
      </c>
      <c r="D66" s="107">
        <v>33.375869387759998</v>
      </c>
      <c r="E66" s="7">
        <f>C66*D66</f>
        <v>0.66751738775519998</v>
      </c>
      <c r="F66" s="10"/>
      <c r="G66" s="10"/>
      <c r="H66" s="11"/>
    </row>
    <row r="67" spans="2:8" ht="15.75" x14ac:dyDescent="0.25">
      <c r="B67" s="154" t="s">
        <v>19</v>
      </c>
      <c r="C67" s="156">
        <v>2.1000000000000001E-2</v>
      </c>
      <c r="D67" s="107">
        <v>36.342615000000002</v>
      </c>
      <c r="E67" s="7">
        <f>C67*D67</f>
        <v>0.76319491500000014</v>
      </c>
      <c r="F67" s="10"/>
      <c r="G67" s="10"/>
      <c r="H67" s="11"/>
    </row>
    <row r="68" spans="2:8" ht="15.75" x14ac:dyDescent="0.25">
      <c r="B68" s="154" t="s">
        <v>155</v>
      </c>
      <c r="C68" s="243">
        <v>5.16E-2</v>
      </c>
      <c r="D68" s="107">
        <v>563.41999999999996</v>
      </c>
      <c r="E68" s="7">
        <f t="shared" ref="E68" si="1">C68*D68</f>
        <v>29.072471999999998</v>
      </c>
      <c r="F68" s="10"/>
      <c r="G68" s="10"/>
      <c r="H68" s="11"/>
    </row>
    <row r="69" spans="2:8" ht="15.75" x14ac:dyDescent="0.25">
      <c r="B69" s="154" t="s">
        <v>22</v>
      </c>
      <c r="C69" s="156">
        <v>1.4E-2</v>
      </c>
      <c r="D69" s="109">
        <v>33.375869999999999</v>
      </c>
      <c r="E69" s="7">
        <f t="shared" ref="E69:E76" si="2">C69*D69</f>
        <v>0.46726217999999997</v>
      </c>
      <c r="F69" s="10"/>
      <c r="G69" s="10"/>
      <c r="H69" s="11"/>
    </row>
    <row r="70" spans="2:8" ht="15.75" x14ac:dyDescent="0.25">
      <c r="B70" s="154" t="s">
        <v>21</v>
      </c>
      <c r="C70" s="156">
        <v>1.4999999999999999E-2</v>
      </c>
      <c r="D70" s="109">
        <v>31.892499999999998</v>
      </c>
      <c r="E70" s="7">
        <f t="shared" si="2"/>
        <v>0.47838749999999997</v>
      </c>
      <c r="F70" s="10"/>
      <c r="G70" s="10"/>
      <c r="H70" s="11"/>
    </row>
    <row r="71" spans="2:8" ht="15.75" x14ac:dyDescent="0.25">
      <c r="B71" s="154" t="s">
        <v>164</v>
      </c>
      <c r="C71" s="156">
        <v>8.0000000000000002E-3</v>
      </c>
      <c r="D71" s="107">
        <v>374.3</v>
      </c>
      <c r="E71" s="7">
        <f t="shared" si="2"/>
        <v>2.9944000000000002</v>
      </c>
      <c r="F71" s="10"/>
      <c r="G71" s="10"/>
      <c r="H71" s="11"/>
    </row>
    <row r="72" spans="2:8" ht="15.75" x14ac:dyDescent="0.25">
      <c r="B72" s="161" t="s">
        <v>12</v>
      </c>
      <c r="C72" s="161">
        <v>5.0000000000000001E-3</v>
      </c>
      <c r="D72" s="109">
        <v>750</v>
      </c>
      <c r="E72" s="7">
        <f t="shared" si="2"/>
        <v>3.75</v>
      </c>
      <c r="F72" s="10"/>
      <c r="G72" s="10"/>
      <c r="H72" s="11"/>
    </row>
    <row r="73" spans="2:8" ht="15.75" x14ac:dyDescent="0.25">
      <c r="B73" s="154" t="s">
        <v>13</v>
      </c>
      <c r="C73" s="156">
        <v>2E-3</v>
      </c>
      <c r="D73" s="109">
        <v>74.514835000000005</v>
      </c>
      <c r="E73" s="7">
        <f t="shared" si="2"/>
        <v>0.14902967</v>
      </c>
      <c r="F73" s="10"/>
      <c r="G73" s="10"/>
      <c r="H73" s="11"/>
    </row>
    <row r="74" spans="2:8" ht="15.75" x14ac:dyDescent="0.25">
      <c r="B74" s="154" t="s">
        <v>71</v>
      </c>
      <c r="C74" s="156">
        <v>3.0000000000000001E-3</v>
      </c>
      <c r="D74" s="107">
        <v>546.44200000000001</v>
      </c>
      <c r="E74" s="7">
        <f t="shared" si="2"/>
        <v>1.6393260000000001</v>
      </c>
      <c r="F74" s="10"/>
      <c r="G74" s="10"/>
      <c r="H74" s="11"/>
    </row>
    <row r="75" spans="2:8" ht="15.75" x14ac:dyDescent="0.25">
      <c r="B75" s="154" t="s">
        <v>29</v>
      </c>
      <c r="C75" s="156">
        <v>5.0000000000000001E-3</v>
      </c>
      <c r="D75" s="107">
        <v>217.75280000000001</v>
      </c>
      <c r="E75" s="7">
        <f t="shared" si="2"/>
        <v>1.0887640000000001</v>
      </c>
      <c r="F75" s="10"/>
      <c r="G75" s="10"/>
      <c r="H75" s="11"/>
    </row>
    <row r="76" spans="2:8" ht="15.75" x14ac:dyDescent="0.25">
      <c r="B76" s="154" t="s">
        <v>70</v>
      </c>
      <c r="C76" s="156">
        <v>5.0000000000000001E-3</v>
      </c>
      <c r="D76" s="109">
        <v>17.883559999999999</v>
      </c>
      <c r="E76" s="7">
        <f t="shared" si="2"/>
        <v>8.9417799999999992E-2</v>
      </c>
      <c r="F76" s="10"/>
      <c r="G76" s="10"/>
      <c r="H76" s="11"/>
    </row>
    <row r="77" spans="2:8" ht="15.75" x14ac:dyDescent="0.25">
      <c r="B77" s="156"/>
      <c r="C77" s="156" t="s">
        <v>2</v>
      </c>
      <c r="D77" s="107"/>
      <c r="E77" s="48">
        <f>SUM(E65:E76)</f>
        <v>42.791480452755181</v>
      </c>
      <c r="F77" s="10"/>
      <c r="G77" s="10"/>
      <c r="H77" s="33"/>
    </row>
    <row r="78" spans="2:8" ht="15.75" x14ac:dyDescent="0.25">
      <c r="B78" s="114"/>
      <c r="C78" s="425" t="s">
        <v>16</v>
      </c>
      <c r="D78" s="186">
        <f>D63</f>
        <v>0</v>
      </c>
      <c r="E78" s="48">
        <f>E77*D78</f>
        <v>0</v>
      </c>
      <c r="F78" s="34"/>
      <c r="G78" s="34"/>
      <c r="H78" s="34"/>
    </row>
    <row r="79" spans="2:8" ht="15.75" x14ac:dyDescent="0.25">
      <c r="B79" s="432" t="s">
        <v>84</v>
      </c>
      <c r="C79" s="433" t="s">
        <v>64</v>
      </c>
      <c r="D79" s="433"/>
      <c r="E79" s="57"/>
      <c r="F79" s="10"/>
      <c r="G79" s="10"/>
      <c r="H79" s="10"/>
    </row>
    <row r="80" spans="2:8" ht="15.75" x14ac:dyDescent="0.25">
      <c r="B80" s="154" t="s">
        <v>88</v>
      </c>
      <c r="C80" s="433">
        <v>6.1600000000000002E-2</v>
      </c>
      <c r="D80" s="108">
        <v>542</v>
      </c>
      <c r="E80" s="58">
        <f t="shared" ref="E80:E87" si="3">C80*D80</f>
        <v>33.3872</v>
      </c>
      <c r="F80" s="44"/>
      <c r="G80" s="40"/>
      <c r="H80" s="45"/>
    </row>
    <row r="81" spans="2:8" ht="15.75" x14ac:dyDescent="0.25">
      <c r="B81" s="161" t="s">
        <v>21</v>
      </c>
      <c r="C81" s="434">
        <v>2.3900000000000001E-2</v>
      </c>
      <c r="D81" s="109">
        <v>31.892499999999998</v>
      </c>
      <c r="E81" s="58">
        <f t="shared" si="3"/>
        <v>0.76223074999999996</v>
      </c>
      <c r="F81" s="44"/>
      <c r="G81" s="40"/>
      <c r="H81" s="45"/>
    </row>
    <row r="82" spans="2:8" ht="15.75" x14ac:dyDescent="0.25">
      <c r="B82" s="161" t="s">
        <v>26</v>
      </c>
      <c r="C82" s="434">
        <v>8.0000000000000002E-3</v>
      </c>
      <c r="D82" s="109">
        <v>90</v>
      </c>
      <c r="E82" s="58">
        <f t="shared" si="3"/>
        <v>0.72</v>
      </c>
      <c r="F82" s="44"/>
      <c r="G82" s="40"/>
      <c r="H82" s="45"/>
    </row>
    <row r="83" spans="2:8" ht="15.75" x14ac:dyDescent="0.25">
      <c r="B83" s="161" t="s">
        <v>65</v>
      </c>
      <c r="C83" s="434">
        <v>1.7000000000000001E-2</v>
      </c>
      <c r="D83" s="109">
        <v>70.449439999999996</v>
      </c>
      <c r="E83" s="58">
        <f t="shared" si="3"/>
        <v>1.19764048</v>
      </c>
      <c r="F83" s="44"/>
      <c r="G83" s="40"/>
      <c r="H83" s="45"/>
    </row>
    <row r="84" spans="2:8" ht="15.75" x14ac:dyDescent="0.25">
      <c r="B84" s="161" t="s">
        <v>23</v>
      </c>
      <c r="C84" s="434">
        <v>8.0000000000000002E-3</v>
      </c>
      <c r="D84" s="109">
        <v>138</v>
      </c>
      <c r="E84" s="58">
        <f t="shared" si="3"/>
        <v>1.1040000000000001</v>
      </c>
      <c r="F84" s="44"/>
      <c r="G84" s="40"/>
      <c r="H84" s="45"/>
    </row>
    <row r="85" spans="2:8" ht="15.75" x14ac:dyDescent="0.25">
      <c r="B85" s="161" t="s">
        <v>31</v>
      </c>
      <c r="C85" s="434">
        <v>8.0000000000000002E-3</v>
      </c>
      <c r="D85" s="108">
        <v>36</v>
      </c>
      <c r="E85" s="58">
        <f t="shared" si="3"/>
        <v>0.28800000000000003</v>
      </c>
      <c r="F85" s="44"/>
      <c r="G85" s="40"/>
      <c r="H85" s="45"/>
    </row>
    <row r="86" spans="2:8" ht="15.75" x14ac:dyDescent="0.25">
      <c r="B86" s="161" t="s">
        <v>70</v>
      </c>
      <c r="C86" s="434">
        <v>5.0000000000000001E-3</v>
      </c>
      <c r="D86" s="109">
        <v>17.883559999999999</v>
      </c>
      <c r="E86" s="58">
        <f t="shared" si="3"/>
        <v>8.9417799999999992E-2</v>
      </c>
      <c r="F86" s="44"/>
      <c r="G86" s="40"/>
      <c r="H86" s="45"/>
    </row>
    <row r="87" spans="2:8" ht="15.75" x14ac:dyDescent="0.25">
      <c r="B87" s="161" t="s">
        <v>164</v>
      </c>
      <c r="C87" s="434">
        <v>8.0000000000000002E-3</v>
      </c>
      <c r="D87" s="107">
        <v>374.3</v>
      </c>
      <c r="E87" s="58">
        <f t="shared" si="3"/>
        <v>2.9944000000000002</v>
      </c>
      <c r="F87" s="44"/>
      <c r="G87" s="40"/>
      <c r="H87" s="45"/>
    </row>
    <row r="88" spans="2:8" ht="15.75" x14ac:dyDescent="0.25">
      <c r="B88" s="433"/>
      <c r="C88" s="433" t="s">
        <v>2</v>
      </c>
      <c r="D88" s="433"/>
      <c r="E88" s="48">
        <f>SUM(E80:E87)</f>
        <v>40.542889029999991</v>
      </c>
      <c r="F88" s="44"/>
      <c r="G88" s="44"/>
      <c r="H88" s="46"/>
    </row>
    <row r="89" spans="2:8" ht="15.75" x14ac:dyDescent="0.25">
      <c r="B89" s="433"/>
      <c r="C89" s="432" t="s">
        <v>14</v>
      </c>
      <c r="D89" s="186">
        <f>D78</f>
        <v>0</v>
      </c>
      <c r="E89" s="48">
        <f>E88*D89</f>
        <v>0</v>
      </c>
      <c r="F89" s="44"/>
      <c r="G89" s="44"/>
      <c r="H89" s="46"/>
    </row>
    <row r="90" spans="2:8" ht="15.75" x14ac:dyDescent="0.25">
      <c r="B90" s="432" t="s">
        <v>49</v>
      </c>
      <c r="C90" s="156" t="s">
        <v>72</v>
      </c>
      <c r="D90" s="156"/>
      <c r="E90" s="6"/>
      <c r="F90" s="40"/>
      <c r="G90" s="40"/>
      <c r="H90" s="40"/>
    </row>
    <row r="91" spans="2:8" ht="15.75" x14ac:dyDescent="0.25">
      <c r="B91" s="154" t="s">
        <v>27</v>
      </c>
      <c r="C91" s="131">
        <v>8.5000000000000006E-2</v>
      </c>
      <c r="D91" s="108">
        <v>79</v>
      </c>
      <c r="E91" s="58">
        <f>C91*D91</f>
        <v>6.7150000000000007</v>
      </c>
      <c r="F91" s="40"/>
      <c r="G91" s="40"/>
      <c r="H91" s="41"/>
    </row>
    <row r="92" spans="2:8" ht="15.75" x14ac:dyDescent="0.25">
      <c r="B92" s="161" t="s">
        <v>12</v>
      </c>
      <c r="C92" s="161">
        <v>5.0000000000000001E-3</v>
      </c>
      <c r="D92" s="109">
        <v>750</v>
      </c>
      <c r="E92" s="58">
        <f>C92*D92</f>
        <v>3.75</v>
      </c>
      <c r="F92" s="40"/>
      <c r="G92" s="40"/>
      <c r="H92" s="41"/>
    </row>
    <row r="93" spans="2:8" ht="15.75" x14ac:dyDescent="0.25">
      <c r="B93" s="161" t="s">
        <v>70</v>
      </c>
      <c r="C93" s="161">
        <v>2E-3</v>
      </c>
      <c r="D93" s="109">
        <v>17.883559999999999</v>
      </c>
      <c r="E93" s="58">
        <f>C93*D93</f>
        <v>3.5767119999999999E-2</v>
      </c>
      <c r="F93" s="40"/>
      <c r="G93" s="40"/>
      <c r="H93" s="41"/>
    </row>
    <row r="94" spans="2:8" ht="15.75" x14ac:dyDescent="0.25">
      <c r="B94" s="433"/>
      <c r="C94" s="433" t="s">
        <v>2</v>
      </c>
      <c r="D94" s="433"/>
      <c r="E94" s="125">
        <f>SUM(E91:E93)</f>
        <v>10.500767119999999</v>
      </c>
      <c r="F94" s="40"/>
      <c r="G94" s="40"/>
      <c r="H94" s="42"/>
    </row>
    <row r="95" spans="2:8" ht="15.75" x14ac:dyDescent="0.25">
      <c r="B95" s="433"/>
      <c r="C95" s="432" t="s">
        <v>14</v>
      </c>
      <c r="D95" s="186">
        <f>D89</f>
        <v>0</v>
      </c>
      <c r="E95" s="48">
        <f>E94*D95</f>
        <v>0</v>
      </c>
      <c r="F95" s="40"/>
      <c r="G95" s="40"/>
      <c r="H95" s="42"/>
    </row>
    <row r="96" spans="2:8" ht="15.75" x14ac:dyDescent="0.25">
      <c r="B96" s="186" t="s">
        <v>73</v>
      </c>
      <c r="C96" s="156" t="s">
        <v>15</v>
      </c>
      <c r="D96" s="107"/>
      <c r="E96" s="7"/>
      <c r="F96" s="10"/>
      <c r="G96" s="10"/>
      <c r="H96" s="11"/>
    </row>
    <row r="97" spans="2:8" ht="15.75" x14ac:dyDescent="0.25">
      <c r="B97" s="156" t="s">
        <v>74</v>
      </c>
      <c r="C97" s="243">
        <v>2.5000000000000001E-2</v>
      </c>
      <c r="D97" s="107">
        <v>140</v>
      </c>
      <c r="E97" s="7">
        <f>C97*D97</f>
        <v>3.5</v>
      </c>
      <c r="F97" s="10"/>
      <c r="G97" s="10"/>
      <c r="H97" s="11"/>
    </row>
    <row r="98" spans="2:8" ht="15.75" x14ac:dyDescent="0.25">
      <c r="B98" s="156" t="s">
        <v>13</v>
      </c>
      <c r="C98" s="107">
        <v>0.02</v>
      </c>
      <c r="D98" s="109">
        <v>74.514835000000005</v>
      </c>
      <c r="E98" s="7">
        <f>C98*D98</f>
        <v>1.4902967</v>
      </c>
      <c r="F98" s="10"/>
      <c r="G98" s="10"/>
      <c r="H98" s="11"/>
    </row>
    <row r="99" spans="2:8" ht="15.75" x14ac:dyDescent="0.25">
      <c r="B99" s="156" t="s">
        <v>35</v>
      </c>
      <c r="C99" s="435">
        <v>2.0000000000000001E-4</v>
      </c>
      <c r="D99" s="107">
        <v>546.44200000000001</v>
      </c>
      <c r="E99" s="7">
        <f>C99*D99</f>
        <v>0.10928840000000001</v>
      </c>
      <c r="F99" s="10"/>
      <c r="G99" s="10"/>
      <c r="H99" s="11"/>
    </row>
    <row r="100" spans="2:8" ht="15.75" x14ac:dyDescent="0.25">
      <c r="B100" s="156"/>
      <c r="C100" s="156" t="s">
        <v>2</v>
      </c>
      <c r="D100" s="107"/>
      <c r="E100" s="48">
        <f>SUM(E97:E99)</f>
        <v>5.0995850999999996</v>
      </c>
      <c r="F100" s="10"/>
      <c r="G100" s="10"/>
      <c r="H100" s="33"/>
    </row>
    <row r="101" spans="2:8" ht="15.75" x14ac:dyDescent="0.25">
      <c r="B101" s="114"/>
      <c r="C101" s="425" t="s">
        <v>16</v>
      </c>
      <c r="D101" s="186">
        <f>D95</f>
        <v>0</v>
      </c>
      <c r="E101" s="48">
        <f>E100*D101</f>
        <v>0</v>
      </c>
      <c r="F101" s="34"/>
      <c r="G101" s="34"/>
      <c r="H101" s="34"/>
    </row>
    <row r="102" spans="2:8" ht="15.75" x14ac:dyDescent="0.25">
      <c r="B102" s="186" t="s">
        <v>95</v>
      </c>
      <c r="C102" s="156" t="s">
        <v>17</v>
      </c>
      <c r="D102" s="156"/>
      <c r="E102" s="7"/>
      <c r="F102" s="10"/>
      <c r="G102" s="10"/>
      <c r="H102" s="11"/>
    </row>
    <row r="103" spans="2:8" ht="15.75" x14ac:dyDescent="0.25">
      <c r="B103" s="156" t="s">
        <v>118</v>
      </c>
      <c r="C103" s="156">
        <v>0.03</v>
      </c>
      <c r="D103" s="107">
        <v>84</v>
      </c>
      <c r="E103" s="7">
        <f>C103*D103</f>
        <v>2.52</v>
      </c>
      <c r="F103" s="10"/>
      <c r="G103" s="10"/>
      <c r="H103" s="11"/>
    </row>
    <row r="104" spans="2:8" ht="15.75" x14ac:dyDescent="0.25">
      <c r="B104" s="6" t="s">
        <v>26</v>
      </c>
      <c r="C104" s="6">
        <v>0.03</v>
      </c>
      <c r="D104" s="107">
        <v>90</v>
      </c>
      <c r="E104" s="7">
        <f>C104*D104</f>
        <v>2.6999999999999997</v>
      </c>
      <c r="F104" s="10"/>
      <c r="G104" s="10"/>
      <c r="H104" s="11"/>
    </row>
    <row r="105" spans="2:8" ht="15.75" x14ac:dyDescent="0.25">
      <c r="B105" s="6"/>
      <c r="C105" s="6" t="s">
        <v>2</v>
      </c>
      <c r="D105" s="6"/>
      <c r="E105" s="48">
        <f>E103+E104</f>
        <v>5.22</v>
      </c>
      <c r="F105" s="10"/>
      <c r="G105" s="10"/>
      <c r="H105" s="33"/>
    </row>
    <row r="106" spans="2:8" ht="15.75" x14ac:dyDescent="0.25">
      <c r="B106" s="6"/>
      <c r="C106" s="9" t="s">
        <v>16</v>
      </c>
      <c r="D106" s="9">
        <f>D101</f>
        <v>0</v>
      </c>
      <c r="E106" s="48">
        <f>E105*D106</f>
        <v>0</v>
      </c>
      <c r="F106" s="10"/>
      <c r="G106" s="10"/>
      <c r="H106" s="33"/>
    </row>
    <row r="107" spans="2:8" ht="15" customHeight="1" x14ac:dyDescent="0.25">
      <c r="B107" s="343" t="s">
        <v>50</v>
      </c>
      <c r="C107" s="343"/>
      <c r="D107" s="343"/>
      <c r="E107" s="127">
        <f>SUM(E62,E77,E88,E94,E100,E105)</f>
        <v>117.77658970275517</v>
      </c>
      <c r="F107" s="31"/>
      <c r="G107" s="31"/>
      <c r="H107" s="31"/>
    </row>
    <row r="108" spans="2:8" ht="15.75" x14ac:dyDescent="0.25">
      <c r="B108" s="343" t="s">
        <v>125</v>
      </c>
      <c r="C108" s="343"/>
      <c r="D108" s="343"/>
      <c r="E108" s="48">
        <f>E107+E59</f>
        <v>154.46267306933407</v>
      </c>
    </row>
    <row r="109" spans="2:8" x14ac:dyDescent="0.25">
      <c r="B109" s="69"/>
      <c r="C109" s="69"/>
      <c r="D109" s="69"/>
      <c r="E109" s="70"/>
    </row>
    <row r="110" spans="2:8" x14ac:dyDescent="0.25">
      <c r="B110" s="69"/>
      <c r="C110" s="69"/>
      <c r="D110" s="69"/>
      <c r="E110" s="70"/>
    </row>
    <row r="111" spans="2:8" x14ac:dyDescent="0.25">
      <c r="B111" s="69"/>
      <c r="C111" s="69"/>
      <c r="D111" s="69"/>
      <c r="E111" s="70"/>
    </row>
    <row r="112" spans="2:8" x14ac:dyDescent="0.25">
      <c r="B112" s="69"/>
      <c r="C112" s="69"/>
      <c r="D112" s="69"/>
      <c r="E112" s="70"/>
    </row>
    <row r="113" spans="2:5" x14ac:dyDescent="0.25">
      <c r="B113" s="69"/>
      <c r="C113" s="69"/>
      <c r="D113" s="69"/>
      <c r="E113" s="70"/>
    </row>
    <row r="114" spans="2:5" x14ac:dyDescent="0.25">
      <c r="B114" s="69"/>
      <c r="C114" s="69"/>
      <c r="D114" s="69"/>
      <c r="E114" s="70"/>
    </row>
    <row r="115" spans="2:5" x14ac:dyDescent="0.25">
      <c r="B115" s="69"/>
      <c r="C115" s="69"/>
      <c r="D115" s="69"/>
      <c r="E115" s="70"/>
    </row>
    <row r="116" spans="2:5" x14ac:dyDescent="0.25">
      <c r="B116" s="69"/>
      <c r="C116" s="69"/>
      <c r="D116" s="69"/>
      <c r="E116" s="70"/>
    </row>
    <row r="117" spans="2:5" x14ac:dyDescent="0.25">
      <c r="B117" s="69"/>
      <c r="C117" s="69"/>
      <c r="D117" s="69"/>
      <c r="E117" s="70"/>
    </row>
    <row r="118" spans="2:5" x14ac:dyDescent="0.25">
      <c r="B118" s="69"/>
      <c r="C118" s="69"/>
      <c r="D118" s="69"/>
      <c r="E118" s="70"/>
    </row>
    <row r="119" spans="2:5" x14ac:dyDescent="0.25">
      <c r="B119" s="69"/>
      <c r="C119" s="69"/>
      <c r="D119" s="69"/>
      <c r="E119" s="70"/>
    </row>
    <row r="120" spans="2:5" x14ac:dyDescent="0.25">
      <c r="B120" s="69"/>
      <c r="C120" s="69"/>
      <c r="D120" s="69"/>
      <c r="E120" s="70"/>
    </row>
    <row r="121" spans="2:5" x14ac:dyDescent="0.25">
      <c r="B121" s="69"/>
      <c r="C121" s="69"/>
      <c r="D121" s="69"/>
      <c r="E121" s="70"/>
    </row>
    <row r="122" spans="2:5" x14ac:dyDescent="0.25">
      <c r="B122" s="69"/>
      <c r="C122" s="69"/>
      <c r="D122" s="69"/>
      <c r="E122" s="70"/>
    </row>
    <row r="123" spans="2:5" x14ac:dyDescent="0.25">
      <c r="B123" s="69"/>
      <c r="C123" s="69"/>
      <c r="D123" s="69"/>
      <c r="E123" s="70"/>
    </row>
    <row r="124" spans="2:5" x14ac:dyDescent="0.25">
      <c r="B124" s="69"/>
      <c r="C124" s="69"/>
      <c r="D124" s="69"/>
      <c r="E124" s="70"/>
    </row>
    <row r="125" spans="2:5" x14ac:dyDescent="0.25">
      <c r="B125" s="69"/>
      <c r="C125" s="69"/>
      <c r="D125" s="69"/>
      <c r="E125" s="70"/>
    </row>
    <row r="126" spans="2:5" x14ac:dyDescent="0.25">
      <c r="B126" s="69"/>
      <c r="C126" s="69"/>
      <c r="D126" s="69"/>
      <c r="E126" s="70"/>
    </row>
    <row r="127" spans="2:5" x14ac:dyDescent="0.25">
      <c r="B127" s="69"/>
      <c r="C127" s="69"/>
      <c r="D127" s="69"/>
      <c r="E127" s="70"/>
    </row>
    <row r="128" spans="2:5" x14ac:dyDescent="0.25">
      <c r="B128" s="69"/>
      <c r="C128" s="69"/>
      <c r="D128" s="69"/>
      <c r="E128" s="70"/>
    </row>
    <row r="129" spans="2:8" x14ac:dyDescent="0.25">
      <c r="B129" s="69"/>
      <c r="C129" s="69"/>
      <c r="D129" s="69"/>
      <c r="E129" s="70"/>
    </row>
    <row r="130" spans="2:8" x14ac:dyDescent="0.25">
      <c r="B130" s="69"/>
      <c r="C130" s="69"/>
      <c r="D130" s="69"/>
      <c r="E130" s="70"/>
    </row>
    <row r="131" spans="2:8" x14ac:dyDescent="0.25">
      <c r="B131" s="69"/>
      <c r="C131" s="69"/>
      <c r="D131" s="69"/>
      <c r="E131" s="70"/>
    </row>
    <row r="132" spans="2:8" x14ac:dyDescent="0.25">
      <c r="B132" s="69"/>
      <c r="C132" s="69"/>
      <c r="D132" s="69"/>
      <c r="E132" s="70"/>
    </row>
    <row r="133" spans="2:8" ht="15" customHeight="1" x14ac:dyDescent="0.25">
      <c r="B133" s="314"/>
      <c r="C133" s="314" t="s">
        <v>55</v>
      </c>
      <c r="D133" s="314" t="s">
        <v>2</v>
      </c>
      <c r="E133" s="314" t="s">
        <v>48</v>
      </c>
      <c r="F133" s="333" t="s">
        <v>56</v>
      </c>
      <c r="G133" s="314" t="s">
        <v>16</v>
      </c>
      <c r="H133" s="314"/>
    </row>
    <row r="134" spans="2:8" ht="31.5" x14ac:dyDescent="0.25">
      <c r="B134" s="314"/>
      <c r="C134" s="314"/>
      <c r="D134" s="314"/>
      <c r="E134" s="314"/>
      <c r="F134" s="333"/>
      <c r="G134" s="174" t="s">
        <v>93</v>
      </c>
      <c r="H134" s="174" t="s">
        <v>94</v>
      </c>
    </row>
    <row r="135" spans="2:8" ht="15.75" x14ac:dyDescent="0.25">
      <c r="B135" s="154"/>
      <c r="C135" s="124"/>
      <c r="D135" s="58"/>
      <c r="E135" s="58"/>
      <c r="F135" s="152">
        <f t="shared" ref="F135:F154" si="4">C135</f>
        <v>0</v>
      </c>
      <c r="G135" s="153">
        <f>F135*D135*45</f>
        <v>0</v>
      </c>
      <c r="H135" s="152" t="e">
        <f>G135/D135</f>
        <v>#DIV/0!</v>
      </c>
    </row>
    <row r="136" spans="2:8" ht="15.75" x14ac:dyDescent="0.25">
      <c r="B136" s="154"/>
      <c r="C136" s="124"/>
      <c r="D136" s="58"/>
      <c r="E136" s="58"/>
      <c r="F136" s="152">
        <f t="shared" si="4"/>
        <v>0</v>
      </c>
      <c r="G136" s="153">
        <f t="shared" ref="G136" si="5">F136*D136*45</f>
        <v>0</v>
      </c>
      <c r="H136" s="152" t="e">
        <f t="shared" ref="H136" si="6">G136/D136</f>
        <v>#DIV/0!</v>
      </c>
    </row>
    <row r="137" spans="2:8" ht="15.75" x14ac:dyDescent="0.25">
      <c r="B137" s="154"/>
      <c r="C137" s="124"/>
      <c r="D137" s="58"/>
      <c r="E137" s="58"/>
      <c r="F137" s="152">
        <f t="shared" si="4"/>
        <v>0</v>
      </c>
      <c r="G137" s="153">
        <f>F137*D137*45</f>
        <v>0</v>
      </c>
      <c r="H137" s="152" t="e">
        <f>G137/D137</f>
        <v>#DIV/0!</v>
      </c>
    </row>
    <row r="138" spans="2:8" ht="15.75" x14ac:dyDescent="0.25">
      <c r="B138" s="154"/>
      <c r="C138" s="124"/>
      <c r="D138" s="58"/>
      <c r="E138" s="58"/>
      <c r="F138" s="152">
        <f t="shared" si="4"/>
        <v>0</v>
      </c>
      <c r="G138" s="153">
        <f t="shared" ref="G138:G154" si="7">F138*D138*45</f>
        <v>0</v>
      </c>
      <c r="H138" s="152" t="e">
        <f t="shared" ref="H138:H154" si="8">G138/D138</f>
        <v>#DIV/0!</v>
      </c>
    </row>
    <row r="139" spans="2:8" ht="15.75" x14ac:dyDescent="0.25">
      <c r="B139" s="154"/>
      <c r="C139" s="160"/>
      <c r="D139" s="58"/>
      <c r="E139" s="58"/>
      <c r="F139" s="152">
        <f t="shared" si="4"/>
        <v>0</v>
      </c>
      <c r="G139" s="153">
        <f t="shared" si="7"/>
        <v>0</v>
      </c>
      <c r="H139" s="152" t="e">
        <f t="shared" si="8"/>
        <v>#DIV/0!</v>
      </c>
    </row>
    <row r="140" spans="2:8" ht="15.75" x14ac:dyDescent="0.25">
      <c r="B140" s="154"/>
      <c r="C140" s="124"/>
      <c r="D140" s="58"/>
      <c r="E140" s="58"/>
      <c r="F140" s="152">
        <f t="shared" si="4"/>
        <v>0</v>
      </c>
      <c r="G140" s="153">
        <f t="shared" si="7"/>
        <v>0</v>
      </c>
      <c r="H140" s="152" t="e">
        <f t="shared" si="8"/>
        <v>#DIV/0!</v>
      </c>
    </row>
    <row r="141" spans="2:8" ht="15.75" x14ac:dyDescent="0.25">
      <c r="B141" s="154"/>
      <c r="C141" s="124"/>
      <c r="D141" s="58"/>
      <c r="E141" s="58"/>
      <c r="F141" s="152">
        <f t="shared" si="4"/>
        <v>0</v>
      </c>
      <c r="G141" s="153">
        <f t="shared" si="7"/>
        <v>0</v>
      </c>
      <c r="H141" s="152" t="e">
        <f t="shared" si="8"/>
        <v>#DIV/0!</v>
      </c>
    </row>
    <row r="142" spans="2:8" ht="15.75" x14ac:dyDescent="0.25">
      <c r="B142" s="154"/>
      <c r="C142" s="124"/>
      <c r="D142" s="58"/>
      <c r="E142" s="58"/>
      <c r="F142" s="152">
        <f t="shared" si="4"/>
        <v>0</v>
      </c>
      <c r="G142" s="153">
        <f t="shared" si="7"/>
        <v>0</v>
      </c>
      <c r="H142" s="152" t="e">
        <f t="shared" si="8"/>
        <v>#DIV/0!</v>
      </c>
    </row>
    <row r="143" spans="2:8" ht="15.75" x14ac:dyDescent="0.25">
      <c r="B143" s="154"/>
      <c r="C143" s="124"/>
      <c r="D143" s="58"/>
      <c r="E143" s="58"/>
      <c r="F143" s="152">
        <f t="shared" si="4"/>
        <v>0</v>
      </c>
      <c r="G143" s="153">
        <f t="shared" si="7"/>
        <v>0</v>
      </c>
      <c r="H143" s="152" t="e">
        <f t="shared" si="8"/>
        <v>#DIV/0!</v>
      </c>
    </row>
    <row r="144" spans="2:8" ht="15.75" x14ac:dyDescent="0.25">
      <c r="B144" s="154"/>
      <c r="C144" s="124"/>
      <c r="D144" s="58"/>
      <c r="E144" s="58"/>
      <c r="F144" s="152">
        <f t="shared" si="4"/>
        <v>0</v>
      </c>
      <c r="G144" s="153">
        <f t="shared" si="7"/>
        <v>0</v>
      </c>
      <c r="H144" s="152" t="e">
        <f t="shared" si="8"/>
        <v>#DIV/0!</v>
      </c>
    </row>
    <row r="145" spans="2:8" ht="15.75" x14ac:dyDescent="0.25">
      <c r="B145" s="154"/>
      <c r="C145" s="124"/>
      <c r="D145" s="58"/>
      <c r="E145" s="58"/>
      <c r="F145" s="152">
        <f t="shared" si="4"/>
        <v>0</v>
      </c>
      <c r="G145" s="153">
        <f t="shared" si="7"/>
        <v>0</v>
      </c>
      <c r="H145" s="152" t="e">
        <f t="shared" si="8"/>
        <v>#DIV/0!</v>
      </c>
    </row>
    <row r="146" spans="2:8" ht="15.75" x14ac:dyDescent="0.25">
      <c r="B146" s="154"/>
      <c r="C146" s="124"/>
      <c r="D146" s="58"/>
      <c r="E146" s="58"/>
      <c r="F146" s="152">
        <f t="shared" si="4"/>
        <v>0</v>
      </c>
      <c r="G146" s="153">
        <f t="shared" si="7"/>
        <v>0</v>
      </c>
      <c r="H146" s="152" t="e">
        <f t="shared" si="8"/>
        <v>#DIV/0!</v>
      </c>
    </row>
    <row r="147" spans="2:8" ht="15.75" x14ac:dyDescent="0.25">
      <c r="B147" s="161"/>
      <c r="C147" s="124"/>
      <c r="D147" s="58"/>
      <c r="E147" s="58"/>
      <c r="F147" s="152">
        <f t="shared" si="4"/>
        <v>0</v>
      </c>
      <c r="G147" s="153">
        <f t="shared" si="7"/>
        <v>0</v>
      </c>
      <c r="H147" s="152" t="e">
        <f t="shared" si="8"/>
        <v>#DIV/0!</v>
      </c>
    </row>
    <row r="148" spans="2:8" ht="15.75" x14ac:dyDescent="0.25">
      <c r="B148" s="161"/>
      <c r="C148" s="124"/>
      <c r="D148" s="58"/>
      <c r="E148" s="58"/>
      <c r="F148" s="152">
        <f t="shared" si="4"/>
        <v>0</v>
      </c>
      <c r="G148" s="153">
        <f t="shared" si="7"/>
        <v>0</v>
      </c>
      <c r="H148" s="152" t="e">
        <f t="shared" si="8"/>
        <v>#DIV/0!</v>
      </c>
    </row>
    <row r="149" spans="2:8" ht="15.75" x14ac:dyDescent="0.25">
      <c r="B149" s="161"/>
      <c r="C149" s="124"/>
      <c r="D149" s="58"/>
      <c r="E149" s="58"/>
      <c r="F149" s="152">
        <f t="shared" si="4"/>
        <v>0</v>
      </c>
      <c r="G149" s="153">
        <f t="shared" si="7"/>
        <v>0</v>
      </c>
      <c r="H149" s="152" t="e">
        <f t="shared" si="8"/>
        <v>#DIV/0!</v>
      </c>
    </row>
    <row r="150" spans="2:8" ht="15.75" x14ac:dyDescent="0.25">
      <c r="B150" s="161"/>
      <c r="C150" s="124"/>
      <c r="D150" s="58"/>
      <c r="E150" s="58"/>
      <c r="F150" s="152">
        <f t="shared" si="4"/>
        <v>0</v>
      </c>
      <c r="G150" s="153">
        <f t="shared" si="7"/>
        <v>0</v>
      </c>
      <c r="H150" s="152" t="e">
        <f t="shared" si="8"/>
        <v>#DIV/0!</v>
      </c>
    </row>
    <row r="151" spans="2:8" ht="15.75" x14ac:dyDescent="0.25">
      <c r="B151" s="154"/>
      <c r="C151" s="124"/>
      <c r="D151" s="58"/>
      <c r="E151" s="58"/>
      <c r="F151" s="152">
        <f t="shared" si="4"/>
        <v>0</v>
      </c>
      <c r="G151" s="153">
        <f t="shared" si="7"/>
        <v>0</v>
      </c>
      <c r="H151" s="152" t="e">
        <f t="shared" si="8"/>
        <v>#DIV/0!</v>
      </c>
    </row>
    <row r="152" spans="2:8" ht="15.75" x14ac:dyDescent="0.25">
      <c r="B152" s="161"/>
      <c r="C152" s="124"/>
      <c r="D152" s="58"/>
      <c r="E152" s="58"/>
      <c r="F152" s="152">
        <f t="shared" si="4"/>
        <v>0</v>
      </c>
      <c r="G152" s="153">
        <f t="shared" si="7"/>
        <v>0</v>
      </c>
      <c r="H152" s="152" t="e">
        <f t="shared" si="8"/>
        <v>#DIV/0!</v>
      </c>
    </row>
    <row r="153" spans="2:8" ht="15.75" x14ac:dyDescent="0.25">
      <c r="B153" s="156"/>
      <c r="C153" s="124"/>
      <c r="D153" s="58"/>
      <c r="E153" s="58"/>
      <c r="F153" s="152">
        <f t="shared" si="4"/>
        <v>0</v>
      </c>
      <c r="G153" s="153">
        <f t="shared" si="7"/>
        <v>0</v>
      </c>
      <c r="H153" s="152" t="e">
        <f t="shared" si="8"/>
        <v>#DIV/0!</v>
      </c>
    </row>
    <row r="154" spans="2:8" ht="15.75" x14ac:dyDescent="0.25">
      <c r="B154" s="6"/>
      <c r="C154" s="124"/>
      <c r="D154" s="58"/>
      <c r="E154" s="58"/>
      <c r="F154" s="152">
        <f t="shared" si="4"/>
        <v>0</v>
      </c>
      <c r="G154" s="153">
        <f t="shared" si="7"/>
        <v>0</v>
      </c>
      <c r="H154" s="152" t="e">
        <f t="shared" si="8"/>
        <v>#DIV/0!</v>
      </c>
    </row>
    <row r="155" spans="2:8" ht="15.75" x14ac:dyDescent="0.25">
      <c r="B155" s="158"/>
      <c r="C155" s="158"/>
      <c r="D155" s="158"/>
      <c r="E155" s="127">
        <f>SUM(E135:E154)-0.01</f>
        <v>-0.01</v>
      </c>
      <c r="F155" s="159"/>
      <c r="G155" s="127">
        <f>SUM(G135:G154)</f>
        <v>0</v>
      </c>
      <c r="H155" s="127" t="e">
        <f>SUM(H135:H154)</f>
        <v>#DIV/0!</v>
      </c>
    </row>
    <row r="156" spans="2:8" ht="15.75" x14ac:dyDescent="0.25">
      <c r="B156" s="32"/>
      <c r="C156" s="54"/>
      <c r="D156" s="53"/>
      <c r="E156" s="52"/>
    </row>
    <row r="157" spans="2:8" ht="15.75" x14ac:dyDescent="0.25">
      <c r="B157" s="10"/>
      <c r="C157" s="10"/>
      <c r="D157" s="55"/>
      <c r="E157" s="11"/>
    </row>
    <row r="158" spans="2:8" ht="15.75" x14ac:dyDescent="0.25">
      <c r="B158" s="10"/>
      <c r="C158" s="10"/>
      <c r="D158" s="55"/>
      <c r="E158" s="11"/>
    </row>
    <row r="159" spans="2:8" ht="15.75" x14ac:dyDescent="0.25">
      <c r="B159" s="10"/>
      <c r="C159" s="10"/>
      <c r="D159" s="55"/>
      <c r="E159" s="11"/>
    </row>
    <row r="160" spans="2:8" x14ac:dyDescent="0.25">
      <c r="B160" s="31"/>
      <c r="C160" s="31"/>
      <c r="D160" s="31"/>
      <c r="E160" s="50"/>
    </row>
  </sheetData>
  <sortState ref="B71:H91">
    <sortCondition ref="B71"/>
  </sortState>
  <mergeCells count="21">
    <mergeCell ref="B1:C1"/>
    <mergeCell ref="D1:H1"/>
    <mergeCell ref="B2:H2"/>
    <mergeCell ref="B3:H3"/>
    <mergeCell ref="B26:E26"/>
    <mergeCell ref="B10:E10"/>
    <mergeCell ref="B9:H9"/>
    <mergeCell ref="B6:E7"/>
    <mergeCell ref="F6:H7"/>
    <mergeCell ref="B5:E5"/>
    <mergeCell ref="B16:E16"/>
    <mergeCell ref="B59:D59"/>
    <mergeCell ref="C35:E35"/>
    <mergeCell ref="F133:F134"/>
    <mergeCell ref="G133:H133"/>
    <mergeCell ref="B107:D107"/>
    <mergeCell ref="B108:D108"/>
    <mergeCell ref="B133:B134"/>
    <mergeCell ref="C133:C134"/>
    <mergeCell ref="D133:D134"/>
    <mergeCell ref="E133:E134"/>
  </mergeCells>
  <pageMargins left="0.70866141732283472" right="0.70866141732283472" top="0.15748031496062992" bottom="0.15748031496062992" header="0.31496062992125984" footer="0.31496062992125984"/>
  <pageSetup paperSize="9" fitToHeight="0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H158"/>
  <sheetViews>
    <sheetView topLeftCell="A82" zoomScale="75" zoomScaleNormal="75" workbookViewId="0">
      <selection activeCell="D95" sqref="D95:D97"/>
    </sheetView>
  </sheetViews>
  <sheetFormatPr defaultRowHeight="15" x14ac:dyDescent="0.25"/>
  <cols>
    <col min="1" max="1" width="7.5703125" customWidth="1"/>
    <col min="2" max="2" width="58.5703125" customWidth="1"/>
    <col min="3" max="3" width="11.42578125" customWidth="1"/>
    <col min="4" max="4" width="12.42578125" customWidth="1"/>
    <col min="5" max="5" width="18.140625" customWidth="1"/>
  </cols>
  <sheetData>
    <row r="1" spans="1:8" ht="81" customHeight="1" x14ac:dyDescent="0.25">
      <c r="B1" s="419" t="s">
        <v>156</v>
      </c>
      <c r="C1" s="419"/>
      <c r="D1" s="419" t="s">
        <v>157</v>
      </c>
      <c r="E1" s="419"/>
      <c r="F1" s="419"/>
      <c r="G1" s="419"/>
      <c r="H1" s="419"/>
    </row>
    <row r="2" spans="1:8" ht="63.75" customHeight="1" x14ac:dyDescent="0.25">
      <c r="B2" s="420" t="s">
        <v>160</v>
      </c>
      <c r="C2" s="420"/>
      <c r="D2" s="420"/>
      <c r="E2" s="420"/>
      <c r="F2" s="420"/>
      <c r="G2" s="420"/>
      <c r="H2" s="420"/>
    </row>
    <row r="3" spans="1:8" ht="21" customHeight="1" x14ac:dyDescent="0.3">
      <c r="B3" s="318" t="s">
        <v>169</v>
      </c>
      <c r="C3" s="318"/>
      <c r="D3" s="318"/>
      <c r="E3" s="318"/>
      <c r="F3" s="318"/>
      <c r="G3" s="318"/>
      <c r="H3" s="318"/>
    </row>
    <row r="4" spans="1:8" ht="15.75" x14ac:dyDescent="0.25">
      <c r="B4" s="170"/>
      <c r="D4" s="14"/>
      <c r="E4" s="14"/>
      <c r="F4" s="14"/>
      <c r="G4" s="14"/>
      <c r="H4" s="14"/>
    </row>
    <row r="5" spans="1:8" ht="18.75" customHeight="1" thickBot="1" x14ac:dyDescent="0.4">
      <c r="A5" s="1"/>
      <c r="B5" s="355" t="s">
        <v>7</v>
      </c>
      <c r="C5" s="355"/>
      <c r="D5" s="355"/>
      <c r="E5" s="355"/>
      <c r="F5" s="5"/>
      <c r="G5" s="5"/>
      <c r="H5" s="5"/>
    </row>
    <row r="6" spans="1:8" ht="15.75" customHeight="1" x14ac:dyDescent="0.25">
      <c r="A6" s="1"/>
      <c r="B6" s="320" t="s">
        <v>167</v>
      </c>
      <c r="C6" s="321"/>
      <c r="D6" s="321"/>
      <c r="E6" s="321"/>
      <c r="F6" s="360" t="s">
        <v>58</v>
      </c>
      <c r="G6" s="361"/>
      <c r="H6" s="362"/>
    </row>
    <row r="7" spans="1:8" ht="15.75" customHeight="1" thickBot="1" x14ac:dyDescent="0.3">
      <c r="A7" s="1"/>
      <c r="B7" s="322"/>
      <c r="C7" s="323"/>
      <c r="D7" s="323"/>
      <c r="E7" s="323"/>
      <c r="F7" s="363"/>
      <c r="G7" s="364"/>
      <c r="H7" s="365"/>
    </row>
    <row r="8" spans="1:8" ht="57.75" customHeight="1" thickBot="1" x14ac:dyDescent="0.3">
      <c r="A8" s="1"/>
      <c r="B8" s="180" t="s">
        <v>0</v>
      </c>
      <c r="C8" s="180" t="s">
        <v>1</v>
      </c>
      <c r="D8" s="180" t="s">
        <v>2</v>
      </c>
      <c r="E8" s="180" t="s">
        <v>9</v>
      </c>
      <c r="F8" s="181" t="s">
        <v>59</v>
      </c>
      <c r="G8" s="181" t="s">
        <v>60</v>
      </c>
      <c r="H8" s="181" t="s">
        <v>61</v>
      </c>
    </row>
    <row r="9" spans="1:8" ht="29.25" customHeight="1" thickBot="1" x14ac:dyDescent="0.3">
      <c r="A9" s="1"/>
      <c r="B9" s="366" t="s">
        <v>3</v>
      </c>
      <c r="C9" s="367"/>
      <c r="D9" s="367"/>
      <c r="E9" s="367"/>
      <c r="F9" s="367"/>
      <c r="G9" s="367"/>
      <c r="H9" s="368"/>
    </row>
    <row r="10" spans="1:8" ht="15.75" x14ac:dyDescent="0.25">
      <c r="B10" s="356" t="s">
        <v>98</v>
      </c>
      <c r="C10" s="357"/>
      <c r="D10" s="357"/>
      <c r="E10" s="357"/>
      <c r="F10" s="357"/>
      <c r="G10" s="357"/>
      <c r="H10" s="358"/>
    </row>
    <row r="11" spans="1:8" s="182" customFormat="1" ht="15.75" x14ac:dyDescent="0.25">
      <c r="B11" s="113" t="s">
        <v>151</v>
      </c>
      <c r="C11" s="274" t="s">
        <v>154</v>
      </c>
      <c r="D11" s="23">
        <f>E43</f>
        <v>20.563806274999997</v>
      </c>
      <c r="E11" s="18">
        <v>223</v>
      </c>
      <c r="F11" s="18">
        <v>6.7</v>
      </c>
      <c r="G11" s="18">
        <v>8.1999999999999993</v>
      </c>
      <c r="H11" s="18">
        <v>30</v>
      </c>
    </row>
    <row r="12" spans="1:8" ht="15.75" x14ac:dyDescent="0.25">
      <c r="B12" s="19" t="s">
        <v>106</v>
      </c>
      <c r="C12" s="20">
        <v>10</v>
      </c>
      <c r="D12" s="23">
        <f>E47</f>
        <v>0</v>
      </c>
      <c r="E12" s="18">
        <v>172</v>
      </c>
      <c r="F12" s="18">
        <v>24.5</v>
      </c>
      <c r="G12" s="18">
        <v>28.5</v>
      </c>
      <c r="H12" s="18">
        <v>5.2</v>
      </c>
    </row>
    <row r="13" spans="1:8" ht="15.75" x14ac:dyDescent="0.25">
      <c r="B13" s="19" t="s">
        <v>110</v>
      </c>
      <c r="C13" s="20">
        <v>200</v>
      </c>
      <c r="D13" s="23">
        <f>E53</f>
        <v>6.2402046699999998</v>
      </c>
      <c r="E13" s="18">
        <v>101</v>
      </c>
      <c r="F13" s="18">
        <v>1.5</v>
      </c>
      <c r="G13" s="18">
        <v>1.4</v>
      </c>
      <c r="H13" s="18">
        <v>12.8</v>
      </c>
    </row>
    <row r="14" spans="1:8" ht="15.75" x14ac:dyDescent="0.25">
      <c r="B14" s="16" t="s">
        <v>99</v>
      </c>
      <c r="C14" s="20">
        <v>50</v>
      </c>
      <c r="D14" s="23">
        <f>E57</f>
        <v>4.5</v>
      </c>
      <c r="E14" s="184">
        <v>64</v>
      </c>
      <c r="F14" s="184">
        <v>3.8</v>
      </c>
      <c r="G14" s="184">
        <v>0.4</v>
      </c>
      <c r="H14" s="184">
        <v>24.3</v>
      </c>
    </row>
    <row r="15" spans="1:8" ht="16.5" thickBot="1" x14ac:dyDescent="0.3">
      <c r="B15" s="6"/>
      <c r="C15" s="9" t="s">
        <v>4</v>
      </c>
      <c r="D15" s="25">
        <f>SUM(D11:D14)</f>
        <v>31.304010944999998</v>
      </c>
      <c r="E15" s="25">
        <f>SUM(E11:E14)</f>
        <v>560</v>
      </c>
      <c r="F15" s="22">
        <f>SUM(F11:F14)</f>
        <v>36.5</v>
      </c>
      <c r="G15" s="25">
        <f>SUM(G11:G14)</f>
        <v>38.5</v>
      </c>
      <c r="H15" s="25">
        <f>SUM(H11:H14)</f>
        <v>72.3</v>
      </c>
    </row>
    <row r="16" spans="1:8" ht="15.75" x14ac:dyDescent="0.25">
      <c r="B16" s="356" t="s">
        <v>113</v>
      </c>
      <c r="C16" s="357"/>
      <c r="D16" s="357"/>
      <c r="E16" s="357"/>
      <c r="F16" s="357"/>
      <c r="G16" s="357"/>
      <c r="H16" s="358"/>
    </row>
    <row r="17" spans="2:8" ht="15.75" x14ac:dyDescent="0.25">
      <c r="B17" s="246" t="s">
        <v>89</v>
      </c>
      <c r="C17" s="247">
        <v>60</v>
      </c>
      <c r="D17" s="248">
        <f>E64</f>
        <v>3.3544795349999998</v>
      </c>
      <c r="E17" s="248">
        <v>72</v>
      </c>
      <c r="F17" s="249">
        <v>0.7</v>
      </c>
      <c r="G17" s="249">
        <v>5.9</v>
      </c>
      <c r="H17" s="249">
        <v>5.3</v>
      </c>
    </row>
    <row r="18" spans="2:8" ht="15.75" x14ac:dyDescent="0.25">
      <c r="B18" s="6" t="s">
        <v>126</v>
      </c>
      <c r="C18" s="8">
        <v>200</v>
      </c>
      <c r="D18" s="23">
        <f>E74</f>
        <v>41.504139569999992</v>
      </c>
      <c r="E18" s="23">
        <v>117</v>
      </c>
      <c r="F18" s="23">
        <v>2.2599999999999998</v>
      </c>
      <c r="G18" s="23">
        <v>4.3</v>
      </c>
      <c r="H18" s="23">
        <v>16.68</v>
      </c>
    </row>
    <row r="19" spans="2:8" ht="15.75" x14ac:dyDescent="0.25">
      <c r="B19" s="19" t="s">
        <v>57</v>
      </c>
      <c r="C19" s="20" t="s">
        <v>64</v>
      </c>
      <c r="D19" s="23">
        <f>E85</f>
        <v>47.071356000000009</v>
      </c>
      <c r="E19" s="18">
        <v>176</v>
      </c>
      <c r="F19" s="18">
        <v>10.64</v>
      </c>
      <c r="G19" s="18">
        <v>8.2200000000000006</v>
      </c>
      <c r="H19" s="18">
        <v>10.71</v>
      </c>
    </row>
    <row r="20" spans="2:8" ht="15.75" x14ac:dyDescent="0.25">
      <c r="B20" s="6" t="s">
        <v>39</v>
      </c>
      <c r="C20" s="8">
        <v>150</v>
      </c>
      <c r="D20" s="23">
        <f>E92</f>
        <v>15.283443205000001</v>
      </c>
      <c r="E20" s="23">
        <v>135</v>
      </c>
      <c r="F20" s="23">
        <v>3.22</v>
      </c>
      <c r="G20" s="23">
        <v>5.56</v>
      </c>
      <c r="H20" s="23">
        <v>22</v>
      </c>
    </row>
    <row r="21" spans="2:8" ht="15.75" x14ac:dyDescent="0.25">
      <c r="B21" s="6" t="s">
        <v>85</v>
      </c>
      <c r="C21" s="8">
        <v>200</v>
      </c>
      <c r="D21" s="23">
        <f>E98</f>
        <v>7.4370109250000001</v>
      </c>
      <c r="E21" s="23">
        <v>110</v>
      </c>
      <c r="F21" s="23">
        <v>0.2</v>
      </c>
      <c r="G21" s="23">
        <v>0.2</v>
      </c>
      <c r="H21" s="23">
        <v>22.3</v>
      </c>
    </row>
    <row r="22" spans="2:8" ht="15.75" x14ac:dyDescent="0.25">
      <c r="B22" s="16" t="s">
        <v>95</v>
      </c>
      <c r="C22" s="8">
        <v>60</v>
      </c>
      <c r="D22" s="23">
        <f>E103</f>
        <v>5.22</v>
      </c>
      <c r="E22" s="23">
        <v>127</v>
      </c>
      <c r="F22" s="23">
        <v>4.5599999999999996</v>
      </c>
      <c r="G22" s="23">
        <v>0.54</v>
      </c>
      <c r="H22" s="23">
        <v>28.02</v>
      </c>
    </row>
    <row r="23" spans="2:8" ht="15.75" x14ac:dyDescent="0.25">
      <c r="B23" s="6"/>
      <c r="C23" s="9" t="s">
        <v>4</v>
      </c>
      <c r="D23" s="25">
        <f>SUM(D17:D22)</f>
        <v>119.870429235</v>
      </c>
      <c r="E23" s="25">
        <f>SUM(E17:E22)</f>
        <v>737</v>
      </c>
      <c r="F23" s="22">
        <f>SUM(F17:F22)</f>
        <v>21.58</v>
      </c>
      <c r="G23" s="25">
        <f>SUM(G17:G22)</f>
        <v>24.72</v>
      </c>
      <c r="H23" s="22">
        <f>SUM(H17:H22)</f>
        <v>105.00999999999999</v>
      </c>
    </row>
    <row r="24" spans="2:8" ht="31.5" x14ac:dyDescent="0.25">
      <c r="B24" s="6"/>
      <c r="C24" s="47" t="s">
        <v>5</v>
      </c>
      <c r="D24" s="25">
        <f>D23+D15</f>
        <v>151.17444018</v>
      </c>
      <c r="E24" s="25">
        <f t="shared" ref="E24:H24" si="0">E23+E15</f>
        <v>1297</v>
      </c>
      <c r="F24" s="25">
        <f t="shared" si="0"/>
        <v>58.08</v>
      </c>
      <c r="G24" s="25">
        <f t="shared" si="0"/>
        <v>63.22</v>
      </c>
      <c r="H24" s="25">
        <f t="shared" si="0"/>
        <v>177.31</v>
      </c>
    </row>
    <row r="25" spans="2:8" ht="15.75" x14ac:dyDescent="0.25">
      <c r="B25" s="10"/>
      <c r="C25" s="26"/>
      <c r="D25" s="27"/>
      <c r="E25" s="10"/>
      <c r="F25" s="2"/>
      <c r="G25" s="2"/>
      <c r="H25" s="2"/>
    </row>
    <row r="26" spans="2:8" ht="15.75" x14ac:dyDescent="0.25">
      <c r="B26" s="28"/>
      <c r="C26" s="172" t="s">
        <v>11</v>
      </c>
      <c r="D26" s="28"/>
      <c r="E26" s="28"/>
      <c r="F26" s="2"/>
      <c r="G26" s="2"/>
      <c r="H26" s="3"/>
    </row>
    <row r="27" spans="2:8" ht="15.75" x14ac:dyDescent="0.25">
      <c r="B27" s="28"/>
      <c r="C27" s="172"/>
      <c r="D27" s="28"/>
      <c r="E27" s="28"/>
      <c r="F27" s="2"/>
      <c r="G27" s="2"/>
      <c r="H27" s="3"/>
    </row>
    <row r="28" spans="2:8" ht="15.75" x14ac:dyDescent="0.25">
      <c r="B28" s="167" t="s">
        <v>8</v>
      </c>
      <c r="C28" s="14"/>
      <c r="D28" s="13"/>
      <c r="E28" s="14"/>
      <c r="F28" s="4"/>
      <c r="G28" s="4"/>
      <c r="H28" s="4"/>
    </row>
    <row r="29" spans="2:8" ht="15.75" x14ac:dyDescent="0.25">
      <c r="B29" s="168"/>
      <c r="C29" s="14"/>
      <c r="D29" s="14"/>
      <c r="E29" s="14"/>
      <c r="F29" s="4"/>
      <c r="G29" s="4"/>
      <c r="H29" s="4"/>
    </row>
    <row r="30" spans="2:8" s="72" customFormat="1" ht="15.75" x14ac:dyDescent="0.25">
      <c r="B30" s="169" t="s">
        <v>6</v>
      </c>
      <c r="C30" s="14"/>
      <c r="D30" s="15"/>
      <c r="E30" s="14"/>
      <c r="F30" s="80"/>
      <c r="G30" s="80"/>
      <c r="H30" s="80"/>
    </row>
    <row r="31" spans="2:8" ht="15.75" x14ac:dyDescent="0.25">
      <c r="B31" s="168"/>
      <c r="C31" s="14"/>
      <c r="D31" s="14"/>
      <c r="E31" s="14"/>
      <c r="F31" s="4"/>
      <c r="G31" s="4"/>
      <c r="H31" s="4"/>
    </row>
    <row r="32" spans="2:8" ht="15.75" x14ac:dyDescent="0.25">
      <c r="B32" s="167"/>
      <c r="C32" s="14"/>
      <c r="D32" s="15"/>
      <c r="E32" s="14"/>
      <c r="F32" s="4"/>
      <c r="G32" s="4"/>
      <c r="H32" s="4"/>
    </row>
    <row r="33" spans="2:8" ht="15.75" x14ac:dyDescent="0.25">
      <c r="B33" s="167"/>
      <c r="C33" s="14"/>
      <c r="D33" s="15"/>
      <c r="E33" s="14"/>
      <c r="F33" s="4"/>
      <c r="G33" s="4"/>
      <c r="H33" s="4"/>
    </row>
    <row r="34" spans="2:8" ht="15.75" x14ac:dyDescent="0.25">
      <c r="B34" s="12"/>
      <c r="C34" s="24"/>
      <c r="D34" s="15"/>
      <c r="E34" s="14"/>
    </row>
    <row r="35" spans="2:8" ht="15.75" x14ac:dyDescent="0.25">
      <c r="B35" s="12"/>
      <c r="C35" s="24"/>
      <c r="D35" s="15"/>
      <c r="E35" s="14"/>
    </row>
    <row r="36" spans="2:8" ht="18.75" x14ac:dyDescent="0.25">
      <c r="B36" s="178" t="s">
        <v>171</v>
      </c>
      <c r="C36" s="369" t="s">
        <v>37</v>
      </c>
      <c r="D36" s="370"/>
      <c r="E36" s="371"/>
    </row>
    <row r="37" spans="2:8" ht="15.75" x14ac:dyDescent="0.25">
      <c r="B37" s="240" t="s">
        <v>104</v>
      </c>
      <c r="C37" s="57" t="s">
        <v>129</v>
      </c>
      <c r="D37" s="57"/>
      <c r="E37" s="57"/>
    </row>
    <row r="38" spans="2:8" ht="15.75" x14ac:dyDescent="0.25">
      <c r="B38" s="6" t="s">
        <v>36</v>
      </c>
      <c r="C38" s="6">
        <v>6.7299999999999999E-2</v>
      </c>
      <c r="D38" s="58">
        <v>52</v>
      </c>
      <c r="E38" s="58">
        <f t="shared" ref="E38:E42" si="1">C38*D38</f>
        <v>3.4996</v>
      </c>
    </row>
    <row r="39" spans="2:8" ht="15.75" x14ac:dyDescent="0.25">
      <c r="B39" s="6" t="s">
        <v>65</v>
      </c>
      <c r="C39" s="6">
        <v>0.11</v>
      </c>
      <c r="D39" s="109">
        <v>70.449439999999996</v>
      </c>
      <c r="E39" s="58">
        <f t="shared" si="1"/>
        <v>7.7494383999999998</v>
      </c>
    </row>
    <row r="40" spans="2:8" ht="15.75" x14ac:dyDescent="0.25">
      <c r="B40" s="6" t="s">
        <v>12</v>
      </c>
      <c r="C40" s="6">
        <v>5.0000000000000001E-3</v>
      </c>
      <c r="D40" s="105">
        <v>750</v>
      </c>
      <c r="E40" s="58">
        <f t="shared" si="1"/>
        <v>3.75</v>
      </c>
    </row>
    <row r="41" spans="2:8" ht="15.75" x14ac:dyDescent="0.25">
      <c r="B41" s="6" t="s">
        <v>13</v>
      </c>
      <c r="C41" s="61">
        <v>7.2999999999999995E-2</v>
      </c>
      <c r="D41" s="105">
        <v>74.514835000000005</v>
      </c>
      <c r="E41" s="58">
        <f t="shared" si="1"/>
        <v>5.4395829549999997</v>
      </c>
    </row>
    <row r="42" spans="2:8" ht="15.75" x14ac:dyDescent="0.25">
      <c r="B42" s="6" t="s">
        <v>70</v>
      </c>
      <c r="C42" s="6">
        <v>7.0000000000000001E-3</v>
      </c>
      <c r="D42" s="105">
        <v>17.883559999999999</v>
      </c>
      <c r="E42" s="58">
        <f t="shared" si="1"/>
        <v>0.12518492000000001</v>
      </c>
    </row>
    <row r="43" spans="2:8" ht="15.75" x14ac:dyDescent="0.25">
      <c r="B43" s="57"/>
      <c r="C43" s="57" t="s">
        <v>2</v>
      </c>
      <c r="D43" s="57"/>
      <c r="E43" s="125">
        <f>SUM(E38:E42)</f>
        <v>20.563806274999997</v>
      </c>
    </row>
    <row r="44" spans="2:8" ht="15.75" x14ac:dyDescent="0.25">
      <c r="B44" s="57"/>
      <c r="C44" s="56" t="s">
        <v>14</v>
      </c>
      <c r="D44" s="71">
        <v>19</v>
      </c>
      <c r="E44" s="127">
        <f>E43*D44</f>
        <v>390.71231922499993</v>
      </c>
    </row>
    <row r="45" spans="2:8" ht="15.75" x14ac:dyDescent="0.25">
      <c r="B45" s="9" t="s">
        <v>127</v>
      </c>
      <c r="C45" s="6" t="s">
        <v>115</v>
      </c>
      <c r="D45" s="6"/>
      <c r="E45" s="7"/>
    </row>
    <row r="46" spans="2:8" ht="15.75" x14ac:dyDescent="0.25">
      <c r="B46" s="423" t="s">
        <v>128</v>
      </c>
      <c r="C46" s="6">
        <v>0.01</v>
      </c>
      <c r="D46" s="107"/>
      <c r="E46" s="7">
        <f>C46*D46</f>
        <v>0</v>
      </c>
    </row>
    <row r="47" spans="2:8" ht="15.75" x14ac:dyDescent="0.25">
      <c r="B47" s="6"/>
      <c r="C47" s="6" t="s">
        <v>2</v>
      </c>
      <c r="D47" s="6"/>
      <c r="E47" s="48">
        <f>E46</f>
        <v>0</v>
      </c>
    </row>
    <row r="48" spans="2:8" ht="15.75" x14ac:dyDescent="0.25">
      <c r="B48" s="6"/>
      <c r="C48" s="6" t="s">
        <v>14</v>
      </c>
      <c r="D48" s="306">
        <f>D44</f>
        <v>19</v>
      </c>
      <c r="E48" s="48">
        <f>D48*E47</f>
        <v>0</v>
      </c>
    </row>
    <row r="49" spans="2:8" ht="15.75" x14ac:dyDescent="0.25">
      <c r="B49" s="9" t="s">
        <v>110</v>
      </c>
      <c r="C49" s="6" t="s">
        <v>15</v>
      </c>
      <c r="D49" s="7"/>
      <c r="E49" s="7"/>
    </row>
    <row r="50" spans="2:8" ht="15.75" x14ac:dyDescent="0.25">
      <c r="B50" s="423" t="s">
        <v>121</v>
      </c>
      <c r="C50" s="61">
        <v>5.0000000000000001E-3</v>
      </c>
      <c r="D50" s="107"/>
      <c r="E50" s="7">
        <f>C50*D50</f>
        <v>0</v>
      </c>
    </row>
    <row r="51" spans="2:8" ht="15.75" x14ac:dyDescent="0.25">
      <c r="B51" s="6" t="s">
        <v>65</v>
      </c>
      <c r="C51" s="7">
        <v>7.8E-2</v>
      </c>
      <c r="D51" s="109">
        <v>70.449439999999996</v>
      </c>
      <c r="E51" s="7">
        <f>C51*D51</f>
        <v>5.4950563199999998</v>
      </c>
    </row>
    <row r="52" spans="2:8" ht="15.75" x14ac:dyDescent="0.25">
      <c r="B52" s="6" t="s">
        <v>13</v>
      </c>
      <c r="C52" s="61">
        <v>0.01</v>
      </c>
      <c r="D52" s="105">
        <v>74.514835000000005</v>
      </c>
      <c r="E52" s="7">
        <f>C52*D52</f>
        <v>0.74514835000000001</v>
      </c>
    </row>
    <row r="53" spans="2:8" ht="15.75" x14ac:dyDescent="0.25">
      <c r="B53" s="6"/>
      <c r="C53" s="6" t="s">
        <v>2</v>
      </c>
      <c r="D53" s="7"/>
      <c r="E53" s="48">
        <f>SUM(E50:E52)</f>
        <v>6.2402046699999998</v>
      </c>
    </row>
    <row r="54" spans="2:8" ht="15.75" x14ac:dyDescent="0.25">
      <c r="B54" s="16"/>
      <c r="C54" s="49" t="s">
        <v>16</v>
      </c>
      <c r="D54" s="306">
        <f>D48</f>
        <v>19</v>
      </c>
      <c r="E54" s="48">
        <f>E53*D54</f>
        <v>118.56388873</v>
      </c>
    </row>
    <row r="55" spans="2:8" ht="15.75" x14ac:dyDescent="0.25">
      <c r="B55" s="9" t="s">
        <v>99</v>
      </c>
      <c r="C55" s="75" t="s">
        <v>134</v>
      </c>
      <c r="D55" s="109"/>
      <c r="E55" s="105"/>
    </row>
    <row r="56" spans="2:8" ht="15.75" x14ac:dyDescent="0.25">
      <c r="B56" s="6" t="s">
        <v>26</v>
      </c>
      <c r="C56" s="75">
        <v>0.05</v>
      </c>
      <c r="D56" s="109">
        <v>90</v>
      </c>
      <c r="E56" s="105">
        <f>C56*D56</f>
        <v>4.5</v>
      </c>
    </row>
    <row r="57" spans="2:8" ht="15.75" x14ac:dyDescent="0.25">
      <c r="B57" s="75"/>
      <c r="C57" s="75" t="s">
        <v>2</v>
      </c>
      <c r="D57" s="75"/>
      <c r="E57" s="115">
        <f>E56</f>
        <v>4.5</v>
      </c>
    </row>
    <row r="58" spans="2:8" ht="15.75" x14ac:dyDescent="0.25">
      <c r="B58" s="75"/>
      <c r="C58" s="110" t="s">
        <v>16</v>
      </c>
      <c r="D58" s="118">
        <f>D54</f>
        <v>19</v>
      </c>
      <c r="E58" s="106">
        <f>E57*D58</f>
        <v>85.5</v>
      </c>
    </row>
    <row r="59" spans="2:8" ht="18.75" x14ac:dyDescent="0.3">
      <c r="B59" s="250" t="s">
        <v>179</v>
      </c>
      <c r="C59" s="110"/>
      <c r="D59" s="118"/>
      <c r="E59" s="106">
        <f>E43+E47+E53+E57</f>
        <v>31.304010944999998</v>
      </c>
    </row>
    <row r="60" spans="2:8" ht="15.75" x14ac:dyDescent="0.25">
      <c r="B60" s="110" t="s">
        <v>130</v>
      </c>
      <c r="C60" s="75" t="s">
        <v>33</v>
      </c>
      <c r="D60" s="105"/>
      <c r="E60" s="115"/>
      <c r="F60" s="37"/>
      <c r="G60" s="36"/>
      <c r="H60" s="38"/>
    </row>
    <row r="61" spans="2:8" ht="15.75" x14ac:dyDescent="0.25">
      <c r="B61" s="206" t="s">
        <v>22</v>
      </c>
      <c r="C61" s="104">
        <v>6.9000000000000006E-2</v>
      </c>
      <c r="D61" s="105">
        <v>33.375869999999999</v>
      </c>
      <c r="E61" s="105">
        <f>D61*C61</f>
        <v>2.30293503</v>
      </c>
      <c r="F61" s="37"/>
      <c r="G61" s="36"/>
      <c r="H61" s="38"/>
    </row>
    <row r="62" spans="2:8" ht="15.75" x14ac:dyDescent="0.25">
      <c r="B62" s="104" t="s">
        <v>23</v>
      </c>
      <c r="C62" s="104">
        <v>6.0000000000000001E-3</v>
      </c>
      <c r="D62" s="105">
        <v>138</v>
      </c>
      <c r="E62" s="105">
        <f>D62*C62</f>
        <v>0.82800000000000007</v>
      </c>
      <c r="F62" s="37"/>
      <c r="G62" s="36"/>
      <c r="H62" s="38"/>
    </row>
    <row r="63" spans="2:8" ht="15.75" x14ac:dyDescent="0.25">
      <c r="B63" s="104" t="s">
        <v>13</v>
      </c>
      <c r="C63" s="104">
        <v>3.0000000000000001E-3</v>
      </c>
      <c r="D63" s="105">
        <v>74.514835000000005</v>
      </c>
      <c r="E63" s="105">
        <f>D63*C63</f>
        <v>0.22354450500000003</v>
      </c>
      <c r="F63" s="37"/>
      <c r="G63" s="36"/>
      <c r="H63" s="38"/>
    </row>
    <row r="64" spans="2:8" ht="15.75" x14ac:dyDescent="0.25">
      <c r="B64" s="8"/>
      <c r="C64" s="6" t="s">
        <v>2</v>
      </c>
      <c r="D64" s="7"/>
      <c r="E64" s="48">
        <f>SUM(E61:E63)</f>
        <v>3.3544795349999998</v>
      </c>
      <c r="F64" s="36"/>
      <c r="G64" s="36"/>
      <c r="H64" s="39"/>
    </row>
    <row r="65" spans="2:8" ht="15.75" x14ac:dyDescent="0.25">
      <c r="B65" s="16"/>
      <c r="C65" s="49" t="s">
        <v>16</v>
      </c>
      <c r="D65" s="71">
        <f>D58</f>
        <v>19</v>
      </c>
      <c r="E65" s="127">
        <f>E64*D65</f>
        <v>63.735111164999999</v>
      </c>
      <c r="F65" s="10"/>
      <c r="G65" s="10"/>
      <c r="H65" s="10"/>
    </row>
    <row r="66" spans="2:8" ht="15.75" x14ac:dyDescent="0.25">
      <c r="B66" s="47" t="s">
        <v>80</v>
      </c>
      <c r="C66" s="6" t="s">
        <v>15</v>
      </c>
      <c r="D66" s="6"/>
      <c r="E66" s="7"/>
      <c r="F66" s="10"/>
      <c r="G66" s="10"/>
      <c r="H66" s="11"/>
    </row>
    <row r="67" spans="2:8" ht="15.75" x14ac:dyDescent="0.25">
      <c r="B67" s="6" t="s">
        <v>19</v>
      </c>
      <c r="C67" s="61">
        <v>0.08</v>
      </c>
      <c r="D67" s="105">
        <v>36.342615000000002</v>
      </c>
      <c r="E67" s="7">
        <f>C67*D67</f>
        <v>2.9074092</v>
      </c>
      <c r="F67" s="10"/>
      <c r="G67" s="10"/>
      <c r="H67" s="11"/>
    </row>
    <row r="68" spans="2:8" ht="15.75" x14ac:dyDescent="0.25">
      <c r="B68" s="6" t="s">
        <v>24</v>
      </c>
      <c r="C68" s="6">
        <v>8.0000000000000002E-3</v>
      </c>
      <c r="D68" s="105">
        <v>68</v>
      </c>
      <c r="E68" s="7">
        <f t="shared" ref="E68:E73" si="2">C68*D68</f>
        <v>0.54400000000000004</v>
      </c>
      <c r="F68" s="10"/>
      <c r="G68" s="10"/>
      <c r="H68" s="11"/>
    </row>
    <row r="69" spans="2:8" ht="15.75" x14ac:dyDescent="0.25">
      <c r="B69" s="6" t="s">
        <v>63</v>
      </c>
      <c r="C69" s="6">
        <v>5.5399999999999998E-2</v>
      </c>
      <c r="D69" s="109">
        <v>563.41999999999996</v>
      </c>
      <c r="E69" s="7">
        <f t="shared" si="2"/>
        <v>31.213467999999995</v>
      </c>
      <c r="F69" s="10"/>
      <c r="G69" s="10"/>
      <c r="H69" s="11"/>
    </row>
    <row r="70" spans="2:8" ht="15.75" x14ac:dyDescent="0.25">
      <c r="B70" s="6" t="s">
        <v>22</v>
      </c>
      <c r="C70" s="6">
        <v>1.0999999999999999E-2</v>
      </c>
      <c r="D70" s="105">
        <v>33.375869999999999</v>
      </c>
      <c r="E70" s="7">
        <f t="shared" si="2"/>
        <v>0.36713456999999999</v>
      </c>
      <c r="F70" s="10"/>
      <c r="G70" s="10"/>
      <c r="H70" s="11"/>
    </row>
    <row r="71" spans="2:8" ht="15.75" x14ac:dyDescent="0.25">
      <c r="B71" s="6" t="s">
        <v>21</v>
      </c>
      <c r="C71" s="6">
        <v>1.2E-2</v>
      </c>
      <c r="D71" s="105">
        <v>31.892499999999998</v>
      </c>
      <c r="E71" s="7">
        <f t="shared" si="2"/>
        <v>0.38270999999999999</v>
      </c>
      <c r="F71" s="10"/>
      <c r="G71" s="10"/>
      <c r="H71" s="11"/>
    </row>
    <row r="72" spans="2:8" ht="15.75" x14ac:dyDescent="0.25">
      <c r="B72" s="6" t="s">
        <v>12</v>
      </c>
      <c r="C72" s="6">
        <v>8.0000000000000002E-3</v>
      </c>
      <c r="D72" s="105">
        <v>750</v>
      </c>
      <c r="E72" s="7">
        <f t="shared" si="2"/>
        <v>6</v>
      </c>
      <c r="F72" s="10"/>
      <c r="G72" s="10"/>
      <c r="H72" s="11"/>
    </row>
    <row r="73" spans="2:8" ht="15.75" x14ac:dyDescent="0.25">
      <c r="B73" s="6" t="s">
        <v>70</v>
      </c>
      <c r="C73" s="6">
        <v>5.0000000000000001E-3</v>
      </c>
      <c r="D73" s="105">
        <v>17.883559999999999</v>
      </c>
      <c r="E73" s="7">
        <f t="shared" si="2"/>
        <v>8.9417799999999992E-2</v>
      </c>
      <c r="F73" s="10"/>
      <c r="G73" s="10"/>
      <c r="H73" s="11"/>
    </row>
    <row r="74" spans="2:8" ht="15.75" x14ac:dyDescent="0.25">
      <c r="B74" s="6"/>
      <c r="C74" s="6" t="s">
        <v>2</v>
      </c>
      <c r="D74" s="6"/>
      <c r="E74" s="48">
        <f>SUM(E67:E73)</f>
        <v>41.504139569999992</v>
      </c>
      <c r="F74" s="10"/>
      <c r="G74" s="10"/>
      <c r="H74" s="33"/>
    </row>
    <row r="75" spans="2:8" ht="15.75" x14ac:dyDescent="0.25">
      <c r="B75" s="16"/>
      <c r="C75" s="49" t="s">
        <v>16</v>
      </c>
      <c r="D75" s="71">
        <f>D65</f>
        <v>19</v>
      </c>
      <c r="E75" s="127">
        <f>E74*D75</f>
        <v>788.5786518299999</v>
      </c>
      <c r="F75" s="34"/>
      <c r="G75" s="34"/>
      <c r="H75" s="34"/>
    </row>
    <row r="76" spans="2:8" ht="15.75" x14ac:dyDescent="0.25">
      <c r="B76" s="56" t="s">
        <v>57</v>
      </c>
      <c r="C76" s="57" t="s">
        <v>64</v>
      </c>
      <c r="D76" s="57"/>
      <c r="E76" s="57"/>
      <c r="F76" s="10"/>
      <c r="G76" s="10"/>
      <c r="H76" s="10"/>
    </row>
    <row r="77" spans="2:8" ht="15.75" x14ac:dyDescent="0.25">
      <c r="B77" s="30" t="s">
        <v>76</v>
      </c>
      <c r="C77" s="57">
        <v>7.0000000000000007E-2</v>
      </c>
      <c r="D77" s="108">
        <v>484.34642000000002</v>
      </c>
      <c r="E77" s="58">
        <f>C77*D77</f>
        <v>33.904249400000005</v>
      </c>
      <c r="F77" s="10"/>
      <c r="G77" s="10"/>
      <c r="H77" s="11"/>
    </row>
    <row r="78" spans="2:8" ht="15.75" x14ac:dyDescent="0.25">
      <c r="B78" s="30" t="s">
        <v>26</v>
      </c>
      <c r="C78" s="123">
        <v>1.4999999999999999E-2</v>
      </c>
      <c r="D78" s="108">
        <v>90</v>
      </c>
      <c r="E78" s="58">
        <f t="shared" ref="E78:E84" si="3">C78*D78</f>
        <v>1.3499999999999999</v>
      </c>
      <c r="F78" s="10"/>
      <c r="G78" s="10"/>
      <c r="H78" s="11"/>
    </row>
    <row r="79" spans="2:8" ht="15.75" x14ac:dyDescent="0.25">
      <c r="B79" s="30" t="s">
        <v>65</v>
      </c>
      <c r="C79" s="123">
        <v>0.02</v>
      </c>
      <c r="D79" s="109">
        <v>70.449439999999996</v>
      </c>
      <c r="E79" s="58">
        <f t="shared" si="3"/>
        <v>1.4089887999999999</v>
      </c>
      <c r="F79" s="10"/>
      <c r="G79" s="10"/>
      <c r="H79" s="11"/>
    </row>
    <row r="80" spans="2:8" ht="15.75" x14ac:dyDescent="0.25">
      <c r="B80" s="6" t="s">
        <v>12</v>
      </c>
      <c r="C80" s="6">
        <v>7.0000000000000001E-3</v>
      </c>
      <c r="D80" s="105">
        <v>750</v>
      </c>
      <c r="E80" s="58">
        <f t="shared" si="3"/>
        <v>5.25</v>
      </c>
      <c r="F80" s="10"/>
      <c r="G80" s="10"/>
      <c r="H80" s="11"/>
    </row>
    <row r="81" spans="2:8" ht="15.75" x14ac:dyDescent="0.25">
      <c r="B81" s="30" t="s">
        <v>70</v>
      </c>
      <c r="C81" s="123">
        <v>5.0000000000000001E-3</v>
      </c>
      <c r="D81" s="105">
        <v>17.883559999999999</v>
      </c>
      <c r="E81" s="58">
        <f t="shared" si="3"/>
        <v>8.9417799999999992E-2</v>
      </c>
      <c r="F81" s="10"/>
      <c r="G81" s="10"/>
      <c r="H81" s="11"/>
    </row>
    <row r="82" spans="2:8" ht="15.75" x14ac:dyDescent="0.25">
      <c r="B82" s="30" t="s">
        <v>165</v>
      </c>
      <c r="C82" s="123">
        <v>8.0000000000000002E-3</v>
      </c>
      <c r="D82" s="109">
        <v>190</v>
      </c>
      <c r="E82" s="58">
        <f t="shared" si="3"/>
        <v>1.52</v>
      </c>
      <c r="F82" s="10"/>
      <c r="G82" s="10"/>
      <c r="H82" s="11"/>
    </row>
    <row r="83" spans="2:8" ht="15.75" x14ac:dyDescent="0.25">
      <c r="B83" s="30" t="s">
        <v>31</v>
      </c>
      <c r="C83" s="123">
        <v>5.0000000000000001E-3</v>
      </c>
      <c r="D83" s="108">
        <v>36</v>
      </c>
      <c r="E83" s="58">
        <f t="shared" si="3"/>
        <v>0.18</v>
      </c>
      <c r="F83" s="10"/>
      <c r="G83" s="10"/>
      <c r="H83" s="11"/>
    </row>
    <row r="84" spans="2:8" ht="15.75" x14ac:dyDescent="0.25">
      <c r="B84" s="30" t="s">
        <v>164</v>
      </c>
      <c r="C84" s="123">
        <v>8.9999999999999993E-3</v>
      </c>
      <c r="D84" s="107">
        <v>374.3</v>
      </c>
      <c r="E84" s="58">
        <f t="shared" si="3"/>
        <v>3.3687</v>
      </c>
      <c r="F84" s="10"/>
      <c r="G84" s="10"/>
      <c r="H84" s="11"/>
    </row>
    <row r="85" spans="2:8" ht="15.75" x14ac:dyDescent="0.25">
      <c r="B85" s="6"/>
      <c r="C85" s="6" t="s">
        <v>2</v>
      </c>
      <c r="D85" s="6"/>
      <c r="E85" s="48">
        <f>SUM(E77:E84)</f>
        <v>47.071356000000009</v>
      </c>
      <c r="F85" s="10"/>
      <c r="G85" s="10"/>
      <c r="H85" s="33"/>
    </row>
    <row r="86" spans="2:8" ht="15.75" x14ac:dyDescent="0.25">
      <c r="B86" s="6"/>
      <c r="C86" s="9" t="s">
        <v>16</v>
      </c>
      <c r="D86" s="71">
        <f>D75</f>
        <v>19</v>
      </c>
      <c r="E86" s="127">
        <f>E85*D86</f>
        <v>894.35576400000014</v>
      </c>
      <c r="F86" s="10"/>
      <c r="G86" s="10"/>
      <c r="H86" s="33"/>
    </row>
    <row r="87" spans="2:8" ht="15.75" x14ac:dyDescent="0.25">
      <c r="B87" s="56" t="s">
        <v>39</v>
      </c>
      <c r="C87" s="57" t="s">
        <v>72</v>
      </c>
      <c r="D87" s="57"/>
      <c r="E87" s="57"/>
      <c r="F87" s="35"/>
      <c r="G87" s="35"/>
      <c r="H87" s="35"/>
    </row>
    <row r="88" spans="2:8" ht="15.75" x14ac:dyDescent="0.25">
      <c r="B88" s="6" t="s">
        <v>19</v>
      </c>
      <c r="C88" s="6">
        <v>0.17100000000000001</v>
      </c>
      <c r="D88" s="105">
        <v>36.342615000000002</v>
      </c>
      <c r="E88" s="58">
        <f t="shared" ref="E88:E91" si="4">C88*D88</f>
        <v>6.2145871650000011</v>
      </c>
      <c r="F88" s="35"/>
      <c r="G88" s="35"/>
      <c r="H88" s="35"/>
    </row>
    <row r="89" spans="2:8" ht="15.75" x14ac:dyDescent="0.25">
      <c r="B89" s="6" t="s">
        <v>65</v>
      </c>
      <c r="C89" s="6">
        <v>2.1000000000000001E-2</v>
      </c>
      <c r="D89" s="109">
        <v>70.449439999999996</v>
      </c>
      <c r="E89" s="58">
        <f t="shared" si="4"/>
        <v>1.4794382399999999</v>
      </c>
      <c r="F89" s="35"/>
      <c r="G89" s="35"/>
      <c r="H89" s="35"/>
    </row>
    <row r="90" spans="2:8" ht="15.75" x14ac:dyDescent="0.25">
      <c r="B90" s="6" t="s">
        <v>12</v>
      </c>
      <c r="C90" s="6">
        <v>0.01</v>
      </c>
      <c r="D90" s="105">
        <v>750</v>
      </c>
      <c r="E90" s="58">
        <f t="shared" si="4"/>
        <v>7.5</v>
      </c>
      <c r="F90" s="35"/>
      <c r="G90" s="35"/>
      <c r="H90" s="35"/>
    </row>
    <row r="91" spans="2:8" ht="15.75" x14ac:dyDescent="0.25">
      <c r="B91" s="6" t="s">
        <v>70</v>
      </c>
      <c r="C91" s="6">
        <v>5.0000000000000001E-3</v>
      </c>
      <c r="D91" s="105">
        <v>17.883559999999999</v>
      </c>
      <c r="E91" s="58">
        <f t="shared" si="4"/>
        <v>8.9417799999999992E-2</v>
      </c>
      <c r="F91" s="35"/>
      <c r="G91" s="35"/>
      <c r="H91" s="35"/>
    </row>
    <row r="92" spans="2:8" ht="15.75" x14ac:dyDescent="0.25">
      <c r="B92" s="57"/>
      <c r="C92" s="57" t="s">
        <v>2</v>
      </c>
      <c r="D92" s="57"/>
      <c r="E92" s="125">
        <f>SUM(E88:E91)</f>
        <v>15.283443205000001</v>
      </c>
      <c r="F92" s="35"/>
      <c r="G92" s="35"/>
      <c r="H92" s="35"/>
    </row>
    <row r="93" spans="2:8" ht="15.75" x14ac:dyDescent="0.25">
      <c r="B93" s="57"/>
      <c r="C93" s="56" t="s">
        <v>14</v>
      </c>
      <c r="D93" s="71">
        <f>D86</f>
        <v>19</v>
      </c>
      <c r="E93" s="127">
        <f>E92*D93</f>
        <v>290.38542089500004</v>
      </c>
      <c r="F93" s="35"/>
      <c r="G93" s="35"/>
      <c r="H93" s="43"/>
    </row>
    <row r="94" spans="2:8" ht="15.75" x14ac:dyDescent="0.25">
      <c r="B94" s="9" t="s">
        <v>85</v>
      </c>
      <c r="C94" s="6" t="s">
        <v>15</v>
      </c>
      <c r="D94" s="7"/>
      <c r="E94" s="7"/>
      <c r="F94" s="35"/>
      <c r="G94" s="35"/>
      <c r="H94" s="43"/>
    </row>
    <row r="95" spans="2:8" ht="15.75" x14ac:dyDescent="0.25">
      <c r="B95" s="30" t="s">
        <v>43</v>
      </c>
      <c r="C95" s="6">
        <v>4.5999999999999999E-2</v>
      </c>
      <c r="D95" s="107">
        <v>135</v>
      </c>
      <c r="E95" s="7">
        <f>C95*D95</f>
        <v>6.21</v>
      </c>
      <c r="F95" s="10"/>
      <c r="G95" s="10"/>
      <c r="H95" s="11"/>
    </row>
    <row r="96" spans="2:8" ht="15.75" x14ac:dyDescent="0.25">
      <c r="B96" s="30" t="s">
        <v>13</v>
      </c>
      <c r="C96" s="6">
        <v>1.4999999999999999E-2</v>
      </c>
      <c r="D96" s="105">
        <v>74.514835000000005</v>
      </c>
      <c r="E96" s="7">
        <f>C96*D96</f>
        <v>1.117722525</v>
      </c>
      <c r="F96" s="10"/>
      <c r="G96" s="10"/>
      <c r="H96" s="11"/>
    </row>
    <row r="97" spans="2:8" ht="15.75" x14ac:dyDescent="0.25">
      <c r="B97" s="30" t="s">
        <v>35</v>
      </c>
      <c r="C97" s="6">
        <v>2.0000000000000001E-4</v>
      </c>
      <c r="D97" s="107">
        <v>546.44200000000001</v>
      </c>
      <c r="E97" s="7">
        <f>C97*D97</f>
        <v>0.10928840000000001</v>
      </c>
      <c r="F97" s="10"/>
      <c r="G97" s="10"/>
      <c r="H97" s="11"/>
    </row>
    <row r="98" spans="2:8" ht="15.75" x14ac:dyDescent="0.25">
      <c r="B98" s="6"/>
      <c r="C98" s="6" t="s">
        <v>2</v>
      </c>
      <c r="D98" s="7"/>
      <c r="E98" s="48">
        <f>SUM(E95:E97)</f>
        <v>7.4370109250000001</v>
      </c>
      <c r="F98" s="10"/>
      <c r="G98" s="10"/>
      <c r="H98" s="11"/>
    </row>
    <row r="99" spans="2:8" ht="15.75" x14ac:dyDescent="0.25">
      <c r="B99" s="16"/>
      <c r="C99" s="49" t="s">
        <v>16</v>
      </c>
      <c r="D99" s="71">
        <f>D93</f>
        <v>19</v>
      </c>
      <c r="E99" s="127">
        <f>E98*D99</f>
        <v>141.30320757499999</v>
      </c>
      <c r="F99" s="10"/>
      <c r="G99" s="10"/>
      <c r="H99" s="33"/>
    </row>
    <row r="100" spans="2:8" ht="15.75" x14ac:dyDescent="0.25">
      <c r="B100" s="9" t="s">
        <v>95</v>
      </c>
      <c r="C100" s="6" t="s">
        <v>33</v>
      </c>
      <c r="D100" s="6"/>
      <c r="E100" s="7"/>
      <c r="F100" s="34"/>
      <c r="G100" s="34"/>
      <c r="H100" s="34"/>
    </row>
    <row r="101" spans="2:8" ht="15.75" x14ac:dyDescent="0.25">
      <c r="B101" s="6" t="s">
        <v>118</v>
      </c>
      <c r="C101" s="6">
        <v>0.03</v>
      </c>
      <c r="D101" s="7">
        <v>84</v>
      </c>
      <c r="E101" s="7">
        <f>C101*D101</f>
        <v>2.52</v>
      </c>
      <c r="F101" s="10"/>
      <c r="G101" s="10"/>
      <c r="H101" s="11"/>
    </row>
    <row r="102" spans="2:8" ht="15.75" x14ac:dyDescent="0.25">
      <c r="B102" s="6" t="s">
        <v>26</v>
      </c>
      <c r="C102" s="6">
        <v>0.03</v>
      </c>
      <c r="D102" s="107">
        <v>90</v>
      </c>
      <c r="E102" s="7">
        <f>C102*D102</f>
        <v>2.6999999999999997</v>
      </c>
      <c r="F102" s="10"/>
      <c r="G102" s="10"/>
      <c r="H102" s="11"/>
    </row>
    <row r="103" spans="2:8" ht="15.75" x14ac:dyDescent="0.25">
      <c r="B103" s="6"/>
      <c r="C103" s="6" t="s">
        <v>2</v>
      </c>
      <c r="D103" s="6"/>
      <c r="E103" s="48">
        <f>E101+E102</f>
        <v>5.22</v>
      </c>
      <c r="F103" s="10"/>
      <c r="G103" s="10"/>
      <c r="H103" s="11"/>
    </row>
    <row r="104" spans="2:8" ht="15.75" x14ac:dyDescent="0.25">
      <c r="B104" s="6"/>
      <c r="C104" s="9" t="s">
        <v>16</v>
      </c>
      <c r="D104" s="71">
        <f>D99</f>
        <v>19</v>
      </c>
      <c r="E104" s="127">
        <f>E103*D104</f>
        <v>99.179999999999993</v>
      </c>
      <c r="F104" s="10"/>
      <c r="G104" s="10"/>
      <c r="H104" s="33"/>
    </row>
    <row r="105" spans="2:8" ht="18.75" x14ac:dyDescent="0.3">
      <c r="B105" s="359" t="s">
        <v>50</v>
      </c>
      <c r="C105" s="359"/>
      <c r="D105" s="359"/>
      <c r="E105" s="273">
        <f>E64+E74+E85+E92+E98+E103</f>
        <v>119.870429235</v>
      </c>
      <c r="F105" s="10"/>
      <c r="G105" s="10"/>
      <c r="H105" s="33"/>
    </row>
    <row r="106" spans="2:8" ht="18.75" x14ac:dyDescent="0.3">
      <c r="B106" s="359" t="s">
        <v>125</v>
      </c>
      <c r="C106" s="359"/>
      <c r="D106" s="359"/>
      <c r="E106" s="273">
        <f>E59+E105</f>
        <v>151.17444018</v>
      </c>
    </row>
    <row r="107" spans="2:8" ht="15.75" x14ac:dyDescent="0.25">
      <c r="B107" s="67"/>
      <c r="C107" s="67"/>
      <c r="D107" s="67"/>
      <c r="E107" s="68"/>
    </row>
    <row r="108" spans="2:8" ht="15.75" x14ac:dyDescent="0.25">
      <c r="B108" s="67"/>
      <c r="C108" s="67"/>
      <c r="D108" s="67"/>
      <c r="E108" s="68"/>
    </row>
    <row r="109" spans="2:8" ht="15.75" x14ac:dyDescent="0.25">
      <c r="B109" s="67"/>
      <c r="C109" s="67"/>
      <c r="D109" s="67"/>
      <c r="E109" s="68"/>
    </row>
    <row r="110" spans="2:8" ht="15.75" x14ac:dyDescent="0.25">
      <c r="B110" s="67"/>
      <c r="C110" s="67"/>
      <c r="D110" s="67"/>
      <c r="E110" s="68"/>
    </row>
    <row r="111" spans="2:8" ht="15.75" x14ac:dyDescent="0.25">
      <c r="B111" s="67"/>
      <c r="C111" s="67"/>
      <c r="D111" s="67"/>
      <c r="E111" s="68"/>
    </row>
    <row r="112" spans="2:8" ht="15.75" x14ac:dyDescent="0.25">
      <c r="B112" s="67"/>
      <c r="C112" s="67"/>
      <c r="D112" s="67"/>
      <c r="E112" s="68"/>
    </row>
    <row r="113" spans="2:5" ht="15.75" x14ac:dyDescent="0.25">
      <c r="B113" s="67"/>
      <c r="C113" s="67"/>
      <c r="D113" s="67"/>
      <c r="E113" s="68"/>
    </row>
    <row r="114" spans="2:5" ht="15.75" x14ac:dyDescent="0.25">
      <c r="B114" s="67"/>
      <c r="C114" s="67"/>
      <c r="D114" s="67"/>
      <c r="E114" s="68"/>
    </row>
    <row r="115" spans="2:5" ht="15.75" x14ac:dyDescent="0.25">
      <c r="B115" s="67"/>
      <c r="C115" s="67"/>
      <c r="D115" s="67"/>
      <c r="E115" s="68"/>
    </row>
    <row r="116" spans="2:5" ht="15.75" x14ac:dyDescent="0.25">
      <c r="B116" s="67"/>
      <c r="C116" s="67"/>
      <c r="D116" s="67"/>
      <c r="E116" s="68"/>
    </row>
    <row r="117" spans="2:5" ht="15.75" x14ac:dyDescent="0.25">
      <c r="B117" s="67"/>
      <c r="C117" s="67"/>
      <c r="D117" s="67"/>
      <c r="E117" s="68"/>
    </row>
    <row r="118" spans="2:5" ht="15.75" x14ac:dyDescent="0.25">
      <c r="B118" s="67"/>
      <c r="C118" s="67"/>
      <c r="D118" s="67"/>
      <c r="E118" s="68"/>
    </row>
    <row r="119" spans="2:5" ht="15.75" x14ac:dyDescent="0.25">
      <c r="B119" s="67"/>
      <c r="C119" s="67"/>
      <c r="D119" s="67"/>
      <c r="E119" s="68"/>
    </row>
    <row r="120" spans="2:5" ht="15.75" x14ac:dyDescent="0.25">
      <c r="B120" s="67"/>
      <c r="C120" s="67"/>
      <c r="D120" s="67"/>
      <c r="E120" s="68"/>
    </row>
    <row r="121" spans="2:5" ht="15.75" x14ac:dyDescent="0.25">
      <c r="B121" s="67"/>
      <c r="C121" s="67"/>
      <c r="D121" s="67"/>
      <c r="E121" s="68"/>
    </row>
    <row r="122" spans="2:5" ht="15.75" x14ac:dyDescent="0.25">
      <c r="B122" s="67"/>
      <c r="C122" s="67"/>
      <c r="D122" s="67"/>
      <c r="E122" s="68"/>
    </row>
    <row r="123" spans="2:5" ht="15.75" x14ac:dyDescent="0.25">
      <c r="B123" s="67"/>
      <c r="C123" s="67"/>
      <c r="D123" s="67"/>
      <c r="E123" s="68"/>
    </row>
    <row r="124" spans="2:5" ht="15.75" x14ac:dyDescent="0.25">
      <c r="B124" s="67"/>
      <c r="C124" s="67"/>
      <c r="D124" s="67"/>
      <c r="E124" s="68"/>
    </row>
    <row r="125" spans="2:5" ht="15.75" x14ac:dyDescent="0.25">
      <c r="B125" s="67"/>
      <c r="C125" s="67"/>
      <c r="D125" s="67"/>
      <c r="E125" s="68"/>
    </row>
    <row r="126" spans="2:5" ht="15.75" x14ac:dyDescent="0.25">
      <c r="B126" s="67"/>
      <c r="C126" s="67"/>
      <c r="D126" s="67"/>
      <c r="E126" s="68"/>
    </row>
    <row r="127" spans="2:5" ht="15.75" x14ac:dyDescent="0.25">
      <c r="B127" s="67"/>
      <c r="C127" s="67"/>
      <c r="D127" s="67"/>
      <c r="E127" s="68"/>
    </row>
    <row r="128" spans="2:5" ht="15.75" x14ac:dyDescent="0.25">
      <c r="B128" s="67"/>
      <c r="C128" s="67"/>
      <c r="D128" s="67"/>
      <c r="E128" s="68"/>
    </row>
    <row r="129" spans="2:8" ht="15.75" x14ac:dyDescent="0.25">
      <c r="B129" s="67"/>
      <c r="C129" s="67"/>
      <c r="D129" s="67"/>
      <c r="E129" s="68"/>
    </row>
    <row r="130" spans="2:8" ht="15" customHeight="1" x14ac:dyDescent="0.25">
      <c r="B130" s="67"/>
      <c r="C130" s="67"/>
      <c r="D130" s="67"/>
      <c r="E130" s="68"/>
    </row>
    <row r="131" spans="2:8" ht="15.75" x14ac:dyDescent="0.25">
      <c r="B131" s="67"/>
      <c r="C131" s="67"/>
      <c r="D131" s="67"/>
      <c r="E131" s="68"/>
    </row>
    <row r="132" spans="2:8" ht="15.75" x14ac:dyDescent="0.25">
      <c r="B132" s="67"/>
      <c r="C132" s="67"/>
      <c r="D132" s="67"/>
      <c r="E132" s="68"/>
    </row>
    <row r="133" spans="2:8" ht="15.75" x14ac:dyDescent="0.25">
      <c r="B133" s="67"/>
      <c r="C133" s="67"/>
      <c r="D133" s="67"/>
      <c r="E133" s="68"/>
    </row>
    <row r="134" spans="2:8" ht="15.75" x14ac:dyDescent="0.25">
      <c r="B134" s="67"/>
      <c r="C134" s="67"/>
      <c r="D134" s="67"/>
      <c r="E134" s="68"/>
    </row>
    <row r="135" spans="2:8" ht="15.75" x14ac:dyDescent="0.25">
      <c r="B135" s="67"/>
      <c r="C135" s="67"/>
      <c r="D135" s="67"/>
      <c r="E135" s="68"/>
    </row>
    <row r="136" spans="2:8" ht="15.75" x14ac:dyDescent="0.25">
      <c r="B136" s="67"/>
      <c r="C136" s="67"/>
      <c r="D136" s="67"/>
      <c r="E136" s="68"/>
    </row>
    <row r="137" spans="2:8" ht="15.75" x14ac:dyDescent="0.25">
      <c r="B137" s="67"/>
      <c r="C137" s="67"/>
      <c r="D137" s="67"/>
      <c r="E137" s="68"/>
    </row>
    <row r="138" spans="2:8" ht="15.75" x14ac:dyDescent="0.25">
      <c r="B138" s="67"/>
      <c r="C138" s="67"/>
      <c r="D138" s="67"/>
      <c r="E138" s="68"/>
    </row>
    <row r="139" spans="2:8" ht="15.75" x14ac:dyDescent="0.25">
      <c r="B139" s="67"/>
      <c r="C139" s="67"/>
      <c r="D139" s="67"/>
      <c r="E139" s="68"/>
    </row>
    <row r="140" spans="2:8" ht="15.75" x14ac:dyDescent="0.25">
      <c r="B140" s="67"/>
      <c r="C140" s="67"/>
      <c r="D140" s="67"/>
      <c r="E140" s="68"/>
    </row>
    <row r="141" spans="2:8" ht="15.75" x14ac:dyDescent="0.25">
      <c r="B141" s="67"/>
      <c r="C141" s="67"/>
      <c r="D141" s="67"/>
      <c r="E141" s="68"/>
    </row>
    <row r="142" spans="2:8" ht="17.25" customHeight="1" x14ac:dyDescent="0.25">
      <c r="B142" s="314"/>
      <c r="C142" s="314" t="s">
        <v>55</v>
      </c>
      <c r="D142" s="314" t="s">
        <v>2</v>
      </c>
      <c r="E142" s="314" t="s">
        <v>48</v>
      </c>
      <c r="F142" s="333" t="s">
        <v>56</v>
      </c>
      <c r="G142" s="314" t="s">
        <v>16</v>
      </c>
      <c r="H142" s="314"/>
    </row>
    <row r="143" spans="2:8" ht="47.25" x14ac:dyDescent="0.25">
      <c r="B143" s="314"/>
      <c r="C143" s="314"/>
      <c r="D143" s="314"/>
      <c r="E143" s="314"/>
      <c r="F143" s="333"/>
      <c r="G143" s="171" t="s">
        <v>93</v>
      </c>
      <c r="H143" s="171" t="s">
        <v>94</v>
      </c>
    </row>
    <row r="144" spans="2:8" ht="15.75" x14ac:dyDescent="0.25">
      <c r="B144" s="111" t="s">
        <v>90</v>
      </c>
      <c r="C144" s="124">
        <f>C61+C70+C78</f>
        <v>9.5000000000000001E-2</v>
      </c>
      <c r="D144" s="58">
        <v>36</v>
      </c>
      <c r="E144" s="58">
        <f t="shared" ref="E144:E157" si="5">C144*D144</f>
        <v>3.42</v>
      </c>
      <c r="F144" s="152">
        <f t="shared" ref="F144:F157" si="6">C144</f>
        <v>9.5000000000000001E-2</v>
      </c>
      <c r="G144" s="153">
        <f>F144*D144*45</f>
        <v>153.9</v>
      </c>
      <c r="H144" s="152">
        <f>G144/D144</f>
        <v>4.2750000000000004</v>
      </c>
    </row>
    <row r="145" spans="2:8" ht="15.75" x14ac:dyDescent="0.25">
      <c r="B145" s="112" t="s">
        <v>23</v>
      </c>
      <c r="C145" s="124" t="e">
        <f>#REF!+C72+C81</f>
        <v>#REF!</v>
      </c>
      <c r="D145" s="58">
        <v>141.6</v>
      </c>
      <c r="E145" s="58" t="e">
        <f t="shared" si="5"/>
        <v>#REF!</v>
      </c>
      <c r="F145" s="152" t="e">
        <f t="shared" si="6"/>
        <v>#REF!</v>
      </c>
      <c r="G145" s="153" t="e">
        <f t="shared" ref="G145" si="7">F145*D145*45</f>
        <v>#REF!</v>
      </c>
      <c r="H145" s="152" t="e">
        <f t="shared" ref="H145" si="8">G145/D145</f>
        <v>#REF!</v>
      </c>
    </row>
    <row r="146" spans="2:8" ht="15.75" x14ac:dyDescent="0.25">
      <c r="B146" s="112" t="s">
        <v>13</v>
      </c>
      <c r="C146" s="124">
        <f>C62+C82+C96</f>
        <v>2.8999999999999998E-2</v>
      </c>
      <c r="D146" s="58">
        <v>76.8</v>
      </c>
      <c r="E146" s="58">
        <f t="shared" si="5"/>
        <v>2.2271999999999998</v>
      </c>
      <c r="F146" s="152">
        <f t="shared" si="6"/>
        <v>2.8999999999999998E-2</v>
      </c>
      <c r="G146" s="153">
        <f>F146*D146*45</f>
        <v>100.22399999999999</v>
      </c>
      <c r="H146" s="152">
        <f>G146/D146</f>
        <v>1.3049999999999999</v>
      </c>
    </row>
    <row r="147" spans="2:8" ht="15.75" x14ac:dyDescent="0.25">
      <c r="B147" s="6" t="s">
        <v>19</v>
      </c>
      <c r="C147" s="124">
        <f>C67+C88</f>
        <v>0.251</v>
      </c>
      <c r="D147" s="58">
        <v>36</v>
      </c>
      <c r="E147" s="58">
        <f t="shared" si="5"/>
        <v>9.0359999999999996</v>
      </c>
      <c r="F147" s="152">
        <f t="shared" si="6"/>
        <v>0.251</v>
      </c>
      <c r="G147" s="153">
        <f t="shared" ref="G147:G157" si="9">F147*D147*45</f>
        <v>406.62</v>
      </c>
      <c r="H147" s="152">
        <f t="shared" ref="H147:H157" si="10">G147/D147</f>
        <v>11.295</v>
      </c>
    </row>
    <row r="148" spans="2:8" ht="15.75" x14ac:dyDescent="0.25">
      <c r="B148" s="6" t="s">
        <v>24</v>
      </c>
      <c r="C148" s="124">
        <f>C68</f>
        <v>8.0000000000000002E-3</v>
      </c>
      <c r="D148" s="58">
        <v>48</v>
      </c>
      <c r="E148" s="58">
        <f t="shared" si="5"/>
        <v>0.38400000000000001</v>
      </c>
      <c r="F148" s="152">
        <f t="shared" si="6"/>
        <v>8.0000000000000002E-3</v>
      </c>
      <c r="G148" s="153">
        <f t="shared" si="9"/>
        <v>17.28</v>
      </c>
      <c r="H148" s="152">
        <f t="shared" si="10"/>
        <v>0.36000000000000004</v>
      </c>
    </row>
    <row r="149" spans="2:8" ht="15.75" x14ac:dyDescent="0.25">
      <c r="B149" s="6" t="s">
        <v>21</v>
      </c>
      <c r="C149" s="124">
        <f>C71+C79</f>
        <v>3.2000000000000001E-2</v>
      </c>
      <c r="D149" s="58">
        <v>35.880000000000003</v>
      </c>
      <c r="E149" s="58">
        <f t="shared" si="5"/>
        <v>1.1481600000000001</v>
      </c>
      <c r="F149" s="152">
        <f t="shared" si="6"/>
        <v>3.2000000000000001E-2</v>
      </c>
      <c r="G149" s="153">
        <f t="shared" si="9"/>
        <v>51.667200000000001</v>
      </c>
      <c r="H149" s="152">
        <f t="shared" si="10"/>
        <v>1.44</v>
      </c>
    </row>
    <row r="150" spans="2:8" ht="15.75" x14ac:dyDescent="0.25">
      <c r="B150" s="6" t="s">
        <v>70</v>
      </c>
      <c r="C150" s="124">
        <f>C73+C84+C91</f>
        <v>1.9E-2</v>
      </c>
      <c r="D150" s="58">
        <v>15.86</v>
      </c>
      <c r="E150" s="58">
        <f t="shared" si="5"/>
        <v>0.30134</v>
      </c>
      <c r="F150" s="152">
        <f t="shared" si="6"/>
        <v>1.9E-2</v>
      </c>
      <c r="G150" s="153">
        <f t="shared" si="9"/>
        <v>13.5603</v>
      </c>
      <c r="H150" s="152">
        <f t="shared" si="10"/>
        <v>0.85499999999999998</v>
      </c>
    </row>
    <row r="151" spans="2:8" ht="15.75" x14ac:dyDescent="0.25">
      <c r="B151" s="6" t="s">
        <v>76</v>
      </c>
      <c r="C151" s="124">
        <f>C77</f>
        <v>7.0000000000000007E-2</v>
      </c>
      <c r="D151" s="58">
        <v>317.39999999999998</v>
      </c>
      <c r="E151" s="58">
        <f t="shared" si="5"/>
        <v>22.218</v>
      </c>
      <c r="F151" s="152">
        <f t="shared" si="6"/>
        <v>7.0000000000000007E-2</v>
      </c>
      <c r="G151" s="153">
        <f t="shared" si="9"/>
        <v>999.81</v>
      </c>
      <c r="H151" s="152">
        <f t="shared" si="10"/>
        <v>3.15</v>
      </c>
    </row>
    <row r="152" spans="2:8" ht="15.75" x14ac:dyDescent="0.25">
      <c r="B152" s="6" t="s">
        <v>69</v>
      </c>
      <c r="C152" s="124">
        <f>C80</f>
        <v>7.0000000000000001E-3</v>
      </c>
      <c r="D152" s="58">
        <v>274.8</v>
      </c>
      <c r="E152" s="58">
        <f t="shared" si="5"/>
        <v>1.9236000000000002</v>
      </c>
      <c r="F152" s="152">
        <f t="shared" si="6"/>
        <v>7.0000000000000001E-3</v>
      </c>
      <c r="G152" s="153">
        <f t="shared" si="9"/>
        <v>86.562000000000012</v>
      </c>
      <c r="H152" s="152">
        <f t="shared" si="10"/>
        <v>0.31500000000000006</v>
      </c>
    </row>
    <row r="153" spans="2:8" ht="15.75" x14ac:dyDescent="0.25">
      <c r="B153" s="6" t="s">
        <v>35</v>
      </c>
      <c r="C153" s="162">
        <f>C83+C97</f>
        <v>5.1999999999999998E-3</v>
      </c>
      <c r="D153" s="58">
        <v>492.4</v>
      </c>
      <c r="E153" s="58">
        <f t="shared" si="5"/>
        <v>2.5604799999999996</v>
      </c>
      <c r="F153" s="152">
        <f t="shared" si="6"/>
        <v>5.1999999999999998E-3</v>
      </c>
      <c r="G153" s="153">
        <f t="shared" si="9"/>
        <v>115.22159999999998</v>
      </c>
      <c r="H153" s="152">
        <f t="shared" si="10"/>
        <v>0.23399999999999999</v>
      </c>
    </row>
    <row r="154" spans="2:8" ht="15.75" x14ac:dyDescent="0.25">
      <c r="B154" s="6" t="s">
        <v>65</v>
      </c>
      <c r="C154" s="124">
        <f>C89</f>
        <v>2.1000000000000001E-2</v>
      </c>
      <c r="D154" s="58">
        <v>64</v>
      </c>
      <c r="E154" s="58">
        <f t="shared" si="5"/>
        <v>1.3440000000000001</v>
      </c>
      <c r="F154" s="152">
        <f t="shared" si="6"/>
        <v>2.1000000000000001E-2</v>
      </c>
      <c r="G154" s="153">
        <f t="shared" si="9"/>
        <v>60.480000000000004</v>
      </c>
      <c r="H154" s="152">
        <f t="shared" si="10"/>
        <v>0.94500000000000006</v>
      </c>
    </row>
    <row r="155" spans="2:8" ht="15.75" x14ac:dyDescent="0.25">
      <c r="B155" s="6" t="s">
        <v>12</v>
      </c>
      <c r="C155" s="124">
        <f>C90</f>
        <v>0.01</v>
      </c>
      <c r="D155" s="58">
        <v>918</v>
      </c>
      <c r="E155" s="58">
        <f t="shared" si="5"/>
        <v>9.18</v>
      </c>
      <c r="F155" s="152">
        <f t="shared" si="6"/>
        <v>0.01</v>
      </c>
      <c r="G155" s="153">
        <f t="shared" si="9"/>
        <v>413.09999999999997</v>
      </c>
      <c r="H155" s="152">
        <f t="shared" si="10"/>
        <v>0.44999999999999996</v>
      </c>
    </row>
    <row r="156" spans="2:8" ht="15.75" x14ac:dyDescent="0.25">
      <c r="B156" s="30" t="s">
        <v>43</v>
      </c>
      <c r="C156" s="124">
        <f>C95</f>
        <v>4.5999999999999999E-2</v>
      </c>
      <c r="D156" s="58">
        <v>120</v>
      </c>
      <c r="E156" s="58">
        <f t="shared" si="5"/>
        <v>5.52</v>
      </c>
      <c r="F156" s="152">
        <f t="shared" si="6"/>
        <v>4.5999999999999999E-2</v>
      </c>
      <c r="G156" s="153">
        <f t="shared" si="9"/>
        <v>248.39999999999998</v>
      </c>
      <c r="H156" s="152">
        <f t="shared" si="10"/>
        <v>2.0699999999999998</v>
      </c>
    </row>
    <row r="157" spans="2:8" ht="15.75" x14ac:dyDescent="0.25">
      <c r="B157" s="6" t="s">
        <v>18</v>
      </c>
      <c r="C157" s="124">
        <f>C101</f>
        <v>0.03</v>
      </c>
      <c r="D157" s="58">
        <v>76</v>
      </c>
      <c r="E157" s="58">
        <f t="shared" si="5"/>
        <v>2.2799999999999998</v>
      </c>
      <c r="F157" s="152">
        <f t="shared" si="6"/>
        <v>0.03</v>
      </c>
      <c r="G157" s="153">
        <f t="shared" si="9"/>
        <v>102.6</v>
      </c>
      <c r="H157" s="152">
        <f t="shared" si="10"/>
        <v>1.3499999999999999</v>
      </c>
    </row>
    <row r="158" spans="2:8" ht="15.75" x14ac:dyDescent="0.25">
      <c r="B158" s="158"/>
      <c r="C158" s="158"/>
      <c r="D158" s="158"/>
      <c r="E158" s="127" t="e">
        <f>SUM(E144:E157)</f>
        <v>#REF!</v>
      </c>
      <c r="F158" s="159"/>
      <c r="G158" s="127" t="e">
        <f>SUM(G144:G157)</f>
        <v>#REF!</v>
      </c>
      <c r="H158" s="127" t="e">
        <f>SUM(H144:H157)</f>
        <v>#REF!</v>
      </c>
    </row>
  </sheetData>
  <sortState ref="B76:H99">
    <sortCondition ref="B76"/>
  </sortState>
  <mergeCells count="19">
    <mergeCell ref="B1:C1"/>
    <mergeCell ref="D1:H1"/>
    <mergeCell ref="B2:H2"/>
    <mergeCell ref="B3:H3"/>
    <mergeCell ref="F142:F143"/>
    <mergeCell ref="G142:H142"/>
    <mergeCell ref="B106:D106"/>
    <mergeCell ref="B142:B143"/>
    <mergeCell ref="C142:C143"/>
    <mergeCell ref="D142:D143"/>
    <mergeCell ref="E142:E143"/>
    <mergeCell ref="B10:H10"/>
    <mergeCell ref="B105:D105"/>
    <mergeCell ref="B5:E5"/>
    <mergeCell ref="B6:E7"/>
    <mergeCell ref="F6:H7"/>
    <mergeCell ref="B9:H9"/>
    <mergeCell ref="B16:H16"/>
    <mergeCell ref="C36:E36"/>
  </mergeCells>
  <pageMargins left="0.70866141732283472" right="0.70866141732283472" top="0.15748031496062992" bottom="0.15748031496062992" header="0.31496062992125984" footer="0.31496062992125984"/>
  <pageSetup paperSize="9" scale="64" fitToHeight="0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H162"/>
  <sheetViews>
    <sheetView topLeftCell="A67" zoomScale="75" zoomScaleNormal="75" workbookViewId="0">
      <selection activeCell="D77" sqref="D77:D82"/>
    </sheetView>
  </sheetViews>
  <sheetFormatPr defaultColWidth="9.140625" defaultRowHeight="15" x14ac:dyDescent="0.25"/>
  <cols>
    <col min="1" max="1" width="9.140625" style="72"/>
    <col min="2" max="2" width="43.5703125" style="72" customWidth="1"/>
    <col min="3" max="3" width="11" style="72" customWidth="1"/>
    <col min="4" max="4" width="11.85546875" style="72" customWidth="1"/>
    <col min="5" max="5" width="18.140625" style="72" customWidth="1"/>
    <col min="6" max="6" width="11.5703125" style="72" customWidth="1"/>
    <col min="7" max="8" width="11.140625" style="72" customWidth="1"/>
    <col min="9" max="16384" width="9.140625" style="72"/>
  </cols>
  <sheetData>
    <row r="1" spans="1:8" ht="79.5" customHeight="1" x14ac:dyDescent="0.25">
      <c r="A1" s="101"/>
      <c r="B1" s="419" t="s">
        <v>156</v>
      </c>
      <c r="C1" s="419"/>
      <c r="D1" s="419" t="s">
        <v>157</v>
      </c>
      <c r="E1" s="419"/>
      <c r="F1" s="419"/>
      <c r="G1" s="419"/>
      <c r="H1" s="419"/>
    </row>
    <row r="2" spans="1:8" ht="81" customHeight="1" x14ac:dyDescent="0.25">
      <c r="B2" s="420" t="s">
        <v>160</v>
      </c>
      <c r="C2" s="420"/>
      <c r="D2" s="420"/>
      <c r="E2" s="420"/>
      <c r="F2" s="420"/>
      <c r="G2" s="420"/>
      <c r="H2" s="420"/>
    </row>
    <row r="3" spans="1:8" ht="33.75" customHeight="1" x14ac:dyDescent="0.3">
      <c r="B3" s="318" t="s">
        <v>169</v>
      </c>
      <c r="C3" s="318"/>
      <c r="D3" s="318"/>
      <c r="E3" s="318"/>
      <c r="F3" s="318"/>
      <c r="G3" s="318"/>
      <c r="H3" s="318"/>
    </row>
    <row r="4" spans="1:8" ht="15.75" x14ac:dyDescent="0.25">
      <c r="B4" s="170"/>
      <c r="C4" s="14"/>
      <c r="D4"/>
      <c r="E4" s="14"/>
      <c r="F4" s="14"/>
      <c r="G4" s="14"/>
      <c r="H4" s="14"/>
    </row>
    <row r="5" spans="1:8" ht="18.75" customHeight="1" thickBot="1" x14ac:dyDescent="0.4">
      <c r="B5" s="319" t="s">
        <v>7</v>
      </c>
      <c r="C5" s="319"/>
      <c r="D5" s="319"/>
      <c r="E5" s="319"/>
      <c r="F5" s="74"/>
      <c r="G5" s="74"/>
      <c r="H5" s="74"/>
    </row>
    <row r="6" spans="1:8" ht="15.75" customHeight="1" x14ac:dyDescent="0.25">
      <c r="B6" s="320" t="s">
        <v>168</v>
      </c>
      <c r="C6" s="321"/>
      <c r="D6" s="321"/>
      <c r="E6" s="321"/>
      <c r="F6" s="379" t="s">
        <v>58</v>
      </c>
      <c r="G6" s="380"/>
      <c r="H6" s="381"/>
    </row>
    <row r="7" spans="1:8" ht="15.75" customHeight="1" thickBot="1" x14ac:dyDescent="0.3">
      <c r="B7" s="322"/>
      <c r="C7" s="323"/>
      <c r="D7" s="323"/>
      <c r="E7" s="323"/>
      <c r="F7" s="382"/>
      <c r="G7" s="383"/>
      <c r="H7" s="384"/>
    </row>
    <row r="8" spans="1:8" ht="32.25" thickBot="1" x14ac:dyDescent="0.3">
      <c r="B8" s="90" t="s">
        <v>0</v>
      </c>
      <c r="C8" s="90" t="s">
        <v>1</v>
      </c>
      <c r="D8" s="90" t="s">
        <v>2</v>
      </c>
      <c r="E8" s="91" t="s">
        <v>9</v>
      </c>
      <c r="F8" s="183" t="s">
        <v>59</v>
      </c>
      <c r="G8" s="183" t="s">
        <v>60</v>
      </c>
      <c r="H8" s="183" t="s">
        <v>61</v>
      </c>
    </row>
    <row r="9" spans="1:8" ht="21.75" customHeight="1" thickBot="1" x14ac:dyDescent="0.3">
      <c r="B9" s="385" t="s">
        <v>3</v>
      </c>
      <c r="C9" s="386"/>
      <c r="D9" s="386"/>
      <c r="E9" s="386"/>
      <c r="F9" s="331"/>
      <c r="G9" s="331"/>
      <c r="H9" s="332"/>
    </row>
    <row r="10" spans="1:8" ht="15.75" x14ac:dyDescent="0.25">
      <c r="B10" s="387" t="s">
        <v>98</v>
      </c>
      <c r="C10" s="388"/>
      <c r="D10" s="388"/>
      <c r="E10" s="389"/>
      <c r="F10" s="149"/>
      <c r="G10" s="149"/>
      <c r="H10" s="149"/>
    </row>
    <row r="11" spans="1:8" ht="15.75" x14ac:dyDescent="0.25">
      <c r="B11" s="132" t="s">
        <v>133</v>
      </c>
      <c r="C11" s="274" t="s">
        <v>154</v>
      </c>
      <c r="D11" s="137">
        <f>E44</f>
        <v>21.344726650000002</v>
      </c>
      <c r="E11" s="150">
        <v>217</v>
      </c>
      <c r="F11" s="150">
        <v>8</v>
      </c>
      <c r="G11" s="150">
        <v>8.1999999999999993</v>
      </c>
      <c r="H11" s="150">
        <v>32.700000000000003</v>
      </c>
    </row>
    <row r="12" spans="1:8" ht="15.75" x14ac:dyDescent="0.25">
      <c r="B12" s="113" t="s">
        <v>112</v>
      </c>
      <c r="C12" s="138">
        <v>200</v>
      </c>
      <c r="D12" s="137">
        <f>E54</f>
        <v>5.5270365835000002</v>
      </c>
      <c r="E12" s="150">
        <v>105</v>
      </c>
      <c r="F12" s="150">
        <v>0.44</v>
      </c>
      <c r="G12" s="150">
        <v>0</v>
      </c>
      <c r="H12" s="150">
        <v>28.88</v>
      </c>
    </row>
    <row r="13" spans="1:8" ht="15.75" x14ac:dyDescent="0.25">
      <c r="B13" s="16" t="s">
        <v>99</v>
      </c>
      <c r="C13" s="147">
        <v>50</v>
      </c>
      <c r="D13" s="134">
        <f>E58</f>
        <v>4.5</v>
      </c>
      <c r="E13" s="134">
        <v>119</v>
      </c>
      <c r="F13" s="134">
        <v>3.8</v>
      </c>
      <c r="G13" s="134">
        <v>0.4</v>
      </c>
      <c r="H13" s="134">
        <v>24.3</v>
      </c>
    </row>
    <row r="14" spans="1:8" ht="15.75" x14ac:dyDescent="0.25">
      <c r="B14" s="19" t="s">
        <v>102</v>
      </c>
      <c r="C14" s="225">
        <v>10</v>
      </c>
      <c r="D14" s="23">
        <f>E48</f>
        <v>0</v>
      </c>
      <c r="E14" s="18">
        <v>66.2</v>
      </c>
      <c r="F14" s="18">
        <v>10</v>
      </c>
      <c r="G14" s="18">
        <v>72.5</v>
      </c>
      <c r="H14" s="18">
        <v>1.4</v>
      </c>
    </row>
    <row r="15" spans="1:8" ht="15.75" x14ac:dyDescent="0.25">
      <c r="B15" s="136"/>
      <c r="C15" s="139" t="s">
        <v>4</v>
      </c>
      <c r="D15" s="151">
        <f>SUM(D11:D14)</f>
        <v>31.371763233500001</v>
      </c>
      <c r="E15" s="145">
        <f>SUM(E11:E14)</f>
        <v>507.2</v>
      </c>
      <c r="F15" s="145">
        <f>SUM(F11:F14)</f>
        <v>22.24</v>
      </c>
      <c r="G15" s="145">
        <f>SUM(G11:G14)</f>
        <v>81.099999999999994</v>
      </c>
      <c r="H15" s="146">
        <f>SUM(H11:H14)</f>
        <v>87.28</v>
      </c>
    </row>
    <row r="16" spans="1:8" ht="15.75" x14ac:dyDescent="0.25">
      <c r="B16" s="376" t="s">
        <v>113</v>
      </c>
      <c r="C16" s="377"/>
      <c r="D16" s="377"/>
      <c r="E16" s="378"/>
      <c r="F16" s="257"/>
      <c r="G16" s="257"/>
      <c r="H16" s="257"/>
    </row>
    <row r="17" spans="2:8" ht="15.75" x14ac:dyDescent="0.25">
      <c r="B17" s="233" t="s">
        <v>131</v>
      </c>
      <c r="C17" s="258">
        <v>60</v>
      </c>
      <c r="D17" s="231">
        <f>E66</f>
        <v>4.0043497850000005</v>
      </c>
      <c r="E17" s="259">
        <v>46.26</v>
      </c>
      <c r="F17" s="259">
        <v>1</v>
      </c>
      <c r="G17" s="259">
        <v>2.5099999999999998</v>
      </c>
      <c r="H17" s="259">
        <v>4.91</v>
      </c>
    </row>
    <row r="18" spans="2:8" ht="15.75" x14ac:dyDescent="0.25">
      <c r="B18" s="260" t="s">
        <v>132</v>
      </c>
      <c r="C18" s="261">
        <v>200</v>
      </c>
      <c r="D18" s="231">
        <f>E74</f>
        <v>22.150260410000001</v>
      </c>
      <c r="E18" s="259">
        <v>106.5</v>
      </c>
      <c r="F18" s="259">
        <v>1.8</v>
      </c>
      <c r="G18" s="259">
        <v>2.2200000000000002</v>
      </c>
      <c r="H18" s="259">
        <v>15.39</v>
      </c>
    </row>
    <row r="19" spans="2:8" ht="15.75" x14ac:dyDescent="0.25">
      <c r="B19" s="229" t="s">
        <v>79</v>
      </c>
      <c r="C19" s="262" t="s">
        <v>64</v>
      </c>
      <c r="D19" s="263">
        <f>E83</f>
        <v>43.375629360000005</v>
      </c>
      <c r="E19" s="263">
        <v>220</v>
      </c>
      <c r="F19" s="263">
        <v>14.28</v>
      </c>
      <c r="G19" s="263">
        <v>19.350000000000001</v>
      </c>
      <c r="H19" s="263">
        <v>7.27</v>
      </c>
    </row>
    <row r="20" spans="2:8" ht="15.75" x14ac:dyDescent="0.25">
      <c r="B20" s="229" t="s">
        <v>86</v>
      </c>
      <c r="C20" s="264">
        <v>150</v>
      </c>
      <c r="D20" s="263">
        <f>E90</f>
        <v>12.934615132894665</v>
      </c>
      <c r="E20" s="263">
        <v>149.80000000000001</v>
      </c>
      <c r="F20" s="263">
        <v>2.2999999999999998</v>
      </c>
      <c r="G20" s="263">
        <v>4.5999999999999996</v>
      </c>
      <c r="H20" s="263">
        <v>24.8</v>
      </c>
    </row>
    <row r="21" spans="2:8" ht="15.75" x14ac:dyDescent="0.25">
      <c r="B21" s="233" t="s">
        <v>83</v>
      </c>
      <c r="C21" s="261">
        <v>200</v>
      </c>
      <c r="D21" s="231">
        <f>E96</f>
        <v>6.5402966999999999</v>
      </c>
      <c r="E21" s="259">
        <v>95</v>
      </c>
      <c r="F21" s="259">
        <v>0.34</v>
      </c>
      <c r="G21" s="259">
        <v>0.02</v>
      </c>
      <c r="H21" s="259">
        <v>24.53</v>
      </c>
    </row>
    <row r="22" spans="2:8" ht="15.75" x14ac:dyDescent="0.25">
      <c r="B22" s="16" t="s">
        <v>95</v>
      </c>
      <c r="C22" s="261">
        <v>60</v>
      </c>
      <c r="D22" s="231">
        <f>E101</f>
        <v>5.22</v>
      </c>
      <c r="E22" s="259">
        <v>127</v>
      </c>
      <c r="F22" s="259">
        <v>4.5599999999999996</v>
      </c>
      <c r="G22" s="259">
        <v>0.54</v>
      </c>
      <c r="H22" s="259">
        <v>28.02</v>
      </c>
    </row>
    <row r="23" spans="2:8" ht="15.75" x14ac:dyDescent="0.25">
      <c r="B23" s="233"/>
      <c r="C23" s="234" t="s">
        <v>4</v>
      </c>
      <c r="D23" s="265">
        <f>SUM(D17:D22)</f>
        <v>94.22515138789467</v>
      </c>
      <c r="E23" s="266">
        <f>SUM(E17:E22)</f>
        <v>744.56</v>
      </c>
      <c r="F23" s="266">
        <f>SUM(F17:F22)</f>
        <v>24.279999999999998</v>
      </c>
      <c r="G23" s="266">
        <f>SUM(G17:G22)</f>
        <v>29.24</v>
      </c>
      <c r="H23" s="267">
        <f>SUM(H17:H22)</f>
        <v>104.92</v>
      </c>
    </row>
    <row r="24" spans="2:8" ht="31.5" x14ac:dyDescent="0.25">
      <c r="B24" s="233"/>
      <c r="C24" s="268" t="s">
        <v>5</v>
      </c>
      <c r="D24" s="269">
        <f>D15+D23</f>
        <v>125.59691462139467</v>
      </c>
      <c r="E24" s="269">
        <f t="shared" ref="E24:H24" si="0">E15+E23</f>
        <v>1251.76</v>
      </c>
      <c r="F24" s="269">
        <f t="shared" si="0"/>
        <v>46.519999999999996</v>
      </c>
      <c r="G24" s="269">
        <f t="shared" si="0"/>
        <v>110.33999999999999</v>
      </c>
      <c r="H24" s="269">
        <f t="shared" si="0"/>
        <v>192.2</v>
      </c>
    </row>
    <row r="25" spans="2:8" ht="15.75" x14ac:dyDescent="0.25">
      <c r="B25" s="251"/>
      <c r="C25" s="252"/>
      <c r="D25" s="253"/>
      <c r="E25" s="254"/>
      <c r="F25" s="255"/>
      <c r="G25" s="255"/>
      <c r="H25" s="256"/>
    </row>
    <row r="26" spans="2:8" ht="15.75" x14ac:dyDescent="0.25">
      <c r="B26" s="77"/>
      <c r="C26" s="78"/>
      <c r="D26" s="79"/>
      <c r="E26" s="77"/>
    </row>
    <row r="27" spans="2:8" ht="15.75" x14ac:dyDescent="0.25">
      <c r="B27" s="372" t="s">
        <v>11</v>
      </c>
      <c r="C27" s="372"/>
      <c r="D27" s="372"/>
      <c r="E27" s="372"/>
    </row>
    <row r="28" spans="2:8" ht="15.75" x14ac:dyDescent="0.25">
      <c r="B28" s="173"/>
      <c r="C28" s="173"/>
      <c r="D28" s="173"/>
      <c r="E28" s="173"/>
    </row>
    <row r="29" spans="2:8" ht="15.75" x14ac:dyDescent="0.25">
      <c r="B29" s="167" t="s">
        <v>8</v>
      </c>
      <c r="C29" s="14"/>
      <c r="D29" s="13"/>
      <c r="E29" s="14"/>
    </row>
    <row r="30" spans="2:8" ht="15.75" x14ac:dyDescent="0.25">
      <c r="B30" s="168"/>
      <c r="C30" s="14"/>
      <c r="D30" s="14"/>
      <c r="E30" s="14"/>
    </row>
    <row r="31" spans="2:8" ht="15.75" x14ac:dyDescent="0.25">
      <c r="B31" s="169" t="s">
        <v>6</v>
      </c>
      <c r="C31" s="14"/>
      <c r="D31" s="15"/>
      <c r="E31" s="14"/>
      <c r="F31" s="80"/>
      <c r="G31" s="80"/>
      <c r="H31" s="80"/>
    </row>
    <row r="32" spans="2:8" ht="15.75" x14ac:dyDescent="0.25">
      <c r="B32" s="168"/>
      <c r="C32" s="14"/>
      <c r="D32" s="14"/>
      <c r="E32" s="14"/>
    </row>
    <row r="33" spans="2:5" ht="15.75" x14ac:dyDescent="0.25">
      <c r="B33" s="167"/>
      <c r="C33" s="14"/>
      <c r="D33" s="15"/>
      <c r="E33" s="14"/>
    </row>
    <row r="34" spans="2:5" ht="15.75" x14ac:dyDescent="0.25">
      <c r="B34" s="167"/>
      <c r="C34" s="14"/>
      <c r="D34" s="15"/>
      <c r="E34" s="14"/>
    </row>
    <row r="35" spans="2:5" x14ac:dyDescent="0.25">
      <c r="B35"/>
      <c r="C35"/>
      <c r="D35"/>
      <c r="E35"/>
    </row>
    <row r="37" spans="2:5" ht="18.75" x14ac:dyDescent="0.25">
      <c r="B37" s="178" t="s">
        <v>170</v>
      </c>
      <c r="C37" s="369" t="s">
        <v>37</v>
      </c>
      <c r="D37" s="370"/>
      <c r="E37" s="371"/>
    </row>
    <row r="38" spans="2:5" ht="15.75" x14ac:dyDescent="0.25">
      <c r="B38" s="240" t="s">
        <v>133</v>
      </c>
      <c r="C38" s="57" t="s">
        <v>129</v>
      </c>
      <c r="D38" s="57"/>
      <c r="E38" s="57"/>
    </row>
    <row r="39" spans="2:5" ht="15.75" x14ac:dyDescent="0.25">
      <c r="B39" s="6" t="s">
        <v>27</v>
      </c>
      <c r="C39" s="6">
        <v>6.5000000000000002E-2</v>
      </c>
      <c r="D39" s="108">
        <v>79</v>
      </c>
      <c r="E39" s="58">
        <f t="shared" ref="E39:E43" si="1">C39*D39</f>
        <v>5.1349999999999998</v>
      </c>
    </row>
    <row r="40" spans="2:5" ht="15.75" x14ac:dyDescent="0.25">
      <c r="B40" s="6" t="s">
        <v>65</v>
      </c>
      <c r="C40" s="6">
        <v>0.115</v>
      </c>
      <c r="D40" s="109">
        <v>70.449439999999996</v>
      </c>
      <c r="E40" s="58">
        <f t="shared" si="1"/>
        <v>8.1016855999999997</v>
      </c>
    </row>
    <row r="41" spans="2:5" ht="15.75" x14ac:dyDescent="0.25">
      <c r="B41" s="6" t="s">
        <v>12</v>
      </c>
      <c r="C41" s="6">
        <v>0.01</v>
      </c>
      <c r="D41" s="105">
        <v>750</v>
      </c>
      <c r="E41" s="58">
        <f t="shared" si="1"/>
        <v>7.5</v>
      </c>
    </row>
    <row r="42" spans="2:5" ht="15.75" x14ac:dyDescent="0.25">
      <c r="B42" s="6" t="s">
        <v>13</v>
      </c>
      <c r="C42" s="61">
        <v>6.0000000000000001E-3</v>
      </c>
      <c r="D42" s="105">
        <v>74.514835000000005</v>
      </c>
      <c r="E42" s="58">
        <f t="shared" si="1"/>
        <v>0.44708901000000006</v>
      </c>
    </row>
    <row r="43" spans="2:5" ht="15.75" x14ac:dyDescent="0.25">
      <c r="B43" s="6" t="s">
        <v>70</v>
      </c>
      <c r="C43" s="6">
        <v>8.9999999999999993E-3</v>
      </c>
      <c r="D43" s="105">
        <v>17.883559999999999</v>
      </c>
      <c r="E43" s="58">
        <f t="shared" si="1"/>
        <v>0.16095203999999999</v>
      </c>
    </row>
    <row r="44" spans="2:5" ht="15.75" x14ac:dyDescent="0.25">
      <c r="B44" s="57"/>
      <c r="C44" s="57" t="s">
        <v>2</v>
      </c>
      <c r="D44" s="57"/>
      <c r="E44" s="125">
        <f>SUM(E39:E43)</f>
        <v>21.344726650000002</v>
      </c>
    </row>
    <row r="45" spans="2:5" ht="15.75" x14ac:dyDescent="0.25">
      <c r="B45" s="57"/>
      <c r="C45" s="56" t="s">
        <v>14</v>
      </c>
      <c r="D45" s="71">
        <v>0</v>
      </c>
      <c r="E45" s="127">
        <f>E44*D45</f>
        <v>0</v>
      </c>
    </row>
    <row r="46" spans="2:5" ht="15.75" x14ac:dyDescent="0.25">
      <c r="B46" s="9" t="s">
        <v>12</v>
      </c>
      <c r="C46" s="6" t="s">
        <v>115</v>
      </c>
      <c r="D46" s="105">
        <v>750</v>
      </c>
      <c r="E46" s="7"/>
    </row>
    <row r="47" spans="2:5" ht="15.75" x14ac:dyDescent="0.25">
      <c r="B47" s="6" t="s">
        <v>12</v>
      </c>
      <c r="C47" s="6">
        <v>0.01</v>
      </c>
      <c r="D47" s="107"/>
      <c r="E47" s="7">
        <f>C47*D47</f>
        <v>0</v>
      </c>
    </row>
    <row r="48" spans="2:5" ht="15.75" x14ac:dyDescent="0.25">
      <c r="B48" s="6"/>
      <c r="C48" s="6" t="s">
        <v>2</v>
      </c>
      <c r="D48" s="6"/>
      <c r="E48" s="48">
        <f>E47</f>
        <v>0</v>
      </c>
    </row>
    <row r="49" spans="2:8" ht="15.75" x14ac:dyDescent="0.25">
      <c r="B49" s="6"/>
      <c r="C49" s="6" t="s">
        <v>14</v>
      </c>
      <c r="D49" s="306">
        <f>D45</f>
        <v>0</v>
      </c>
      <c r="E49" s="48">
        <f>D49*E48</f>
        <v>0</v>
      </c>
    </row>
    <row r="50" spans="2:8" ht="15.75" x14ac:dyDescent="0.25">
      <c r="B50" s="9" t="s">
        <v>73</v>
      </c>
      <c r="C50" s="6" t="s">
        <v>15</v>
      </c>
      <c r="D50" s="7"/>
      <c r="E50" s="7"/>
    </row>
    <row r="51" spans="2:8" ht="15.75" x14ac:dyDescent="0.25">
      <c r="B51" s="6" t="s">
        <v>74</v>
      </c>
      <c r="C51" s="7">
        <v>2.8000000000000001E-2</v>
      </c>
      <c r="D51" s="107">
        <v>140</v>
      </c>
      <c r="E51" s="7">
        <f>C51*D51</f>
        <v>3.92</v>
      </c>
    </row>
    <row r="52" spans="2:8" ht="15.75" x14ac:dyDescent="0.25">
      <c r="B52" s="6" t="s">
        <v>13</v>
      </c>
      <c r="C52" s="7">
        <v>2.01E-2</v>
      </c>
      <c r="D52" s="109">
        <v>74.514835000000005</v>
      </c>
      <c r="E52" s="7">
        <f>C52*D52</f>
        <v>1.4977481835000002</v>
      </c>
    </row>
    <row r="53" spans="2:8" ht="15.75" x14ac:dyDescent="0.25">
      <c r="B53" s="6" t="s">
        <v>35</v>
      </c>
      <c r="C53" s="126">
        <v>2.0000000000000001E-4</v>
      </c>
      <c r="D53" s="107">
        <v>546.44200000000001</v>
      </c>
      <c r="E53" s="7">
        <f>C53*D53</f>
        <v>0.10928840000000001</v>
      </c>
    </row>
    <row r="54" spans="2:8" ht="15.75" x14ac:dyDescent="0.25">
      <c r="B54" s="6"/>
      <c r="C54" s="6" t="s">
        <v>2</v>
      </c>
      <c r="D54" s="7"/>
      <c r="E54" s="48">
        <f>SUM(E51:E53)</f>
        <v>5.5270365835000002</v>
      </c>
    </row>
    <row r="55" spans="2:8" ht="15.75" x14ac:dyDescent="0.25">
      <c r="B55" s="16"/>
      <c r="C55" s="49" t="s">
        <v>16</v>
      </c>
      <c r="D55" s="306">
        <f>D49</f>
        <v>0</v>
      </c>
      <c r="E55" s="48">
        <f>E54*D55</f>
        <v>0</v>
      </c>
    </row>
    <row r="56" spans="2:8" ht="15.75" x14ac:dyDescent="0.25">
      <c r="B56" s="9" t="s">
        <v>99</v>
      </c>
      <c r="C56" s="75" t="s">
        <v>134</v>
      </c>
      <c r="D56" s="75"/>
      <c r="E56" s="105"/>
    </row>
    <row r="57" spans="2:8" ht="15.75" x14ac:dyDescent="0.25">
      <c r="B57" s="6" t="s">
        <v>26</v>
      </c>
      <c r="C57" s="75">
        <v>0.05</v>
      </c>
      <c r="D57" s="108">
        <v>90</v>
      </c>
      <c r="E57" s="105">
        <f>C57*D57</f>
        <v>4.5</v>
      </c>
    </row>
    <row r="58" spans="2:8" ht="15.75" x14ac:dyDescent="0.25">
      <c r="B58" s="75"/>
      <c r="C58" s="75" t="s">
        <v>2</v>
      </c>
      <c r="D58" s="75"/>
      <c r="E58" s="115">
        <f>E57</f>
        <v>4.5</v>
      </c>
    </row>
    <row r="59" spans="2:8" ht="15.75" x14ac:dyDescent="0.25">
      <c r="B59" s="75"/>
      <c r="C59" s="110" t="s">
        <v>16</v>
      </c>
      <c r="D59" s="118">
        <f>D55</f>
        <v>0</v>
      </c>
      <c r="E59" s="106">
        <f>E58*D59</f>
        <v>0</v>
      </c>
    </row>
    <row r="60" spans="2:8" ht="18.75" x14ac:dyDescent="0.3">
      <c r="B60" s="250" t="s">
        <v>166</v>
      </c>
      <c r="C60" s="110"/>
      <c r="D60" s="118"/>
      <c r="E60" s="270">
        <f>E44+E48+E54+E58</f>
        <v>31.371763233500001</v>
      </c>
    </row>
    <row r="61" spans="2:8" ht="16.5" customHeight="1" x14ac:dyDescent="0.25">
      <c r="B61" s="110" t="s">
        <v>131</v>
      </c>
      <c r="C61" s="75" t="s">
        <v>17</v>
      </c>
      <c r="D61" s="75"/>
      <c r="E61" s="105"/>
      <c r="F61" s="77"/>
      <c r="G61" s="86"/>
      <c r="H61" s="86"/>
    </row>
    <row r="62" spans="2:8" ht="15.75" x14ac:dyDescent="0.25">
      <c r="B62" s="104" t="s">
        <v>28</v>
      </c>
      <c r="C62" s="104">
        <v>7.0800000000000002E-2</v>
      </c>
      <c r="D62" s="107">
        <v>40.792724999999997</v>
      </c>
      <c r="E62" s="105">
        <f>C62*D62</f>
        <v>2.88812493</v>
      </c>
      <c r="F62" s="77"/>
      <c r="G62" s="86"/>
      <c r="H62" s="86"/>
    </row>
    <row r="63" spans="2:8" ht="15.75" x14ac:dyDescent="0.25">
      <c r="B63" s="206" t="s">
        <v>70</v>
      </c>
      <c r="C63" s="104">
        <v>3.0000000000000001E-3</v>
      </c>
      <c r="D63" s="109">
        <v>17.883559999999999</v>
      </c>
      <c r="E63" s="105">
        <f>C63*D63</f>
        <v>5.3650679999999999E-2</v>
      </c>
      <c r="F63" s="77"/>
      <c r="G63" s="86"/>
      <c r="H63" s="86"/>
    </row>
    <row r="64" spans="2:8" ht="15.75" x14ac:dyDescent="0.25">
      <c r="B64" s="206" t="s">
        <v>13</v>
      </c>
      <c r="C64" s="104">
        <v>5.0000000000000001E-3</v>
      </c>
      <c r="D64" s="109">
        <v>74.514835000000005</v>
      </c>
      <c r="E64" s="105">
        <f>C64*D64</f>
        <v>0.37257417500000001</v>
      </c>
      <c r="F64" s="77"/>
      <c r="G64" s="86"/>
      <c r="H64" s="86"/>
    </row>
    <row r="65" spans="2:8" ht="15.75" x14ac:dyDescent="0.25">
      <c r="B65" s="104" t="s">
        <v>23</v>
      </c>
      <c r="C65" s="104">
        <v>5.0000000000000001E-3</v>
      </c>
      <c r="D65" s="109">
        <v>138</v>
      </c>
      <c r="E65" s="105">
        <f>C65*D65</f>
        <v>0.69000000000000006</v>
      </c>
      <c r="F65" s="77"/>
      <c r="G65" s="77"/>
      <c r="H65" s="84"/>
    </row>
    <row r="66" spans="2:8" ht="15.75" x14ac:dyDescent="0.25">
      <c r="B66" s="75"/>
      <c r="C66" s="75" t="s">
        <v>2</v>
      </c>
      <c r="D66" s="75"/>
      <c r="E66" s="115">
        <f>SUM(E62:E65)</f>
        <v>4.0043497850000005</v>
      </c>
      <c r="F66" s="77"/>
      <c r="G66" s="77"/>
      <c r="H66" s="84"/>
    </row>
    <row r="67" spans="2:8" ht="15.75" x14ac:dyDescent="0.25">
      <c r="B67" s="75"/>
      <c r="C67" s="110" t="s">
        <v>48</v>
      </c>
      <c r="D67" s="129">
        <f>D59</f>
        <v>0</v>
      </c>
      <c r="E67" s="115">
        <f>E66*D67</f>
        <v>0</v>
      </c>
      <c r="F67" s="77"/>
      <c r="G67" s="77"/>
      <c r="H67" s="84"/>
    </row>
    <row r="68" spans="2:8" ht="15.75" x14ac:dyDescent="0.25">
      <c r="B68" s="128" t="s">
        <v>132</v>
      </c>
      <c r="C68" s="75">
        <v>200</v>
      </c>
      <c r="D68" s="105"/>
      <c r="E68" s="105"/>
      <c r="F68" s="77"/>
      <c r="G68" s="77"/>
      <c r="H68" s="77"/>
    </row>
    <row r="69" spans="2:8" ht="15.75" x14ac:dyDescent="0.25">
      <c r="B69" s="206" t="s">
        <v>76</v>
      </c>
      <c r="C69" s="75">
        <v>3.3000000000000002E-2</v>
      </c>
      <c r="D69" s="108">
        <v>484.34642000000002</v>
      </c>
      <c r="E69" s="105">
        <f t="shared" ref="E69:E73" si="2">C69*D69</f>
        <v>15.983431860000001</v>
      </c>
      <c r="F69" s="77"/>
      <c r="G69" s="77"/>
      <c r="H69" s="84"/>
    </row>
    <row r="70" spans="2:8" ht="15.75" x14ac:dyDescent="0.25">
      <c r="B70" s="104" t="s">
        <v>19</v>
      </c>
      <c r="C70" s="75">
        <v>0.05</v>
      </c>
      <c r="D70" s="105">
        <v>36.342615000000002</v>
      </c>
      <c r="E70" s="105">
        <f t="shared" si="2"/>
        <v>1.8171307500000002</v>
      </c>
      <c r="F70" s="77"/>
      <c r="G70" s="77"/>
      <c r="H70" s="84"/>
    </row>
    <row r="71" spans="2:8" ht="15.75" x14ac:dyDescent="0.25">
      <c r="B71" s="104" t="s">
        <v>21</v>
      </c>
      <c r="C71" s="75">
        <v>1.6E-2</v>
      </c>
      <c r="D71" s="105">
        <v>31.892499999999998</v>
      </c>
      <c r="E71" s="105">
        <f t="shared" si="2"/>
        <v>0.51027999999999996</v>
      </c>
      <c r="F71" s="77"/>
      <c r="G71" s="77"/>
      <c r="H71" s="84"/>
    </row>
    <row r="72" spans="2:8" ht="15.75" x14ac:dyDescent="0.25">
      <c r="B72" s="103" t="s">
        <v>12</v>
      </c>
      <c r="C72" s="104">
        <v>5.0000000000000001E-3</v>
      </c>
      <c r="D72" s="105">
        <v>750</v>
      </c>
      <c r="E72" s="105">
        <f t="shared" si="2"/>
        <v>3.75</v>
      </c>
      <c r="F72" s="77"/>
      <c r="G72" s="77"/>
      <c r="H72" s="84"/>
    </row>
    <row r="73" spans="2:8" ht="15.75" x14ac:dyDescent="0.25">
      <c r="B73" s="104" t="s">
        <v>70</v>
      </c>
      <c r="C73" s="75">
        <v>5.0000000000000001E-3</v>
      </c>
      <c r="D73" s="105">
        <v>17.883559999999999</v>
      </c>
      <c r="E73" s="105">
        <f t="shared" si="2"/>
        <v>8.9417799999999992E-2</v>
      </c>
      <c r="F73" s="77"/>
      <c r="G73" s="77"/>
      <c r="H73" s="84"/>
    </row>
    <row r="74" spans="2:8" ht="15.75" x14ac:dyDescent="0.25">
      <c r="B74" s="75"/>
      <c r="C74" s="75" t="s">
        <v>2</v>
      </c>
      <c r="D74" s="105"/>
      <c r="E74" s="115">
        <f>SUM(E69:E73)</f>
        <v>22.150260410000001</v>
      </c>
      <c r="F74" s="77"/>
      <c r="G74" s="77"/>
      <c r="H74" s="85"/>
    </row>
    <row r="75" spans="2:8" ht="15.75" x14ac:dyDescent="0.25">
      <c r="B75" s="116"/>
      <c r="C75" s="117" t="s">
        <v>16</v>
      </c>
      <c r="D75" s="110">
        <f>D67</f>
        <v>0</v>
      </c>
      <c r="E75" s="115">
        <f>E74*D75</f>
        <v>0</v>
      </c>
      <c r="F75" s="86"/>
      <c r="G75" s="86"/>
      <c r="H75" s="86"/>
    </row>
    <row r="76" spans="2:8" ht="15.75" x14ac:dyDescent="0.25">
      <c r="B76" s="110" t="s">
        <v>79</v>
      </c>
      <c r="C76" s="121" t="s">
        <v>64</v>
      </c>
      <c r="D76" s="75"/>
      <c r="E76" s="75"/>
      <c r="F76" s="77"/>
      <c r="G76" s="77"/>
      <c r="H76" s="77"/>
    </row>
    <row r="77" spans="2:8" ht="15.75" x14ac:dyDescent="0.25">
      <c r="B77" s="102" t="s">
        <v>193</v>
      </c>
      <c r="C77" s="75">
        <v>0.12</v>
      </c>
      <c r="D77" s="109">
        <v>307.32</v>
      </c>
      <c r="E77" s="105">
        <f t="shared" ref="E77:E82" si="3">C77*D77</f>
        <v>36.878399999999999</v>
      </c>
      <c r="F77" s="77"/>
      <c r="G77" s="92"/>
      <c r="H77" s="84"/>
    </row>
    <row r="78" spans="2:8" ht="15.75" x14ac:dyDescent="0.25">
      <c r="B78" s="30" t="s">
        <v>164</v>
      </c>
      <c r="C78" s="75">
        <v>8.0000000000000002E-3</v>
      </c>
      <c r="D78" s="107">
        <v>374.3</v>
      </c>
      <c r="E78" s="105">
        <f t="shared" si="3"/>
        <v>2.9944000000000002</v>
      </c>
      <c r="F78" s="77"/>
      <c r="G78" s="92"/>
      <c r="H78" s="84"/>
    </row>
    <row r="79" spans="2:8" ht="15.75" x14ac:dyDescent="0.25">
      <c r="B79" s="102" t="s">
        <v>31</v>
      </c>
      <c r="C79" s="75">
        <v>7.0000000000000001E-3</v>
      </c>
      <c r="D79" s="108">
        <v>36</v>
      </c>
      <c r="E79" s="105">
        <f t="shared" si="3"/>
        <v>0.252</v>
      </c>
      <c r="F79" s="77"/>
      <c r="G79" s="92"/>
      <c r="H79" s="84"/>
    </row>
    <row r="80" spans="2:8" ht="15.75" x14ac:dyDescent="0.25">
      <c r="B80" s="104" t="s">
        <v>23</v>
      </c>
      <c r="C80" s="75">
        <v>7.0000000000000001E-3</v>
      </c>
      <c r="D80" s="109">
        <v>138</v>
      </c>
      <c r="E80" s="105">
        <f t="shared" si="3"/>
        <v>0.96599999999999997</v>
      </c>
      <c r="F80" s="77"/>
      <c r="G80" s="77"/>
      <c r="H80" s="84"/>
    </row>
    <row r="81" spans="2:8" ht="15.75" x14ac:dyDescent="0.25">
      <c r="B81" s="102" t="s">
        <v>70</v>
      </c>
      <c r="C81" s="75">
        <v>6.0000000000000001E-3</v>
      </c>
      <c r="D81" s="109">
        <v>17.883559999999999</v>
      </c>
      <c r="E81" s="105">
        <f t="shared" si="3"/>
        <v>0.10730136</v>
      </c>
      <c r="F81" s="77"/>
      <c r="G81" s="92"/>
      <c r="H81" s="84"/>
    </row>
    <row r="82" spans="2:8" ht="15.75" x14ac:dyDescent="0.25">
      <c r="B82" s="102" t="s">
        <v>29</v>
      </c>
      <c r="C82" s="75">
        <v>0.01</v>
      </c>
      <c r="D82" s="107">
        <v>217.75280000000001</v>
      </c>
      <c r="E82" s="105">
        <f t="shared" si="3"/>
        <v>2.1775280000000001</v>
      </c>
      <c r="F82" s="77"/>
      <c r="G82" s="92"/>
      <c r="H82" s="84"/>
    </row>
    <row r="83" spans="2:8" ht="15.75" x14ac:dyDescent="0.25">
      <c r="B83" s="75"/>
      <c r="C83" s="75" t="s">
        <v>2</v>
      </c>
      <c r="D83" s="102"/>
      <c r="E83" s="115">
        <f>SUM(E77:E82)</f>
        <v>43.375629360000005</v>
      </c>
      <c r="F83" s="77"/>
      <c r="G83" s="77"/>
      <c r="H83" s="85"/>
    </row>
    <row r="84" spans="2:8" ht="15.75" x14ac:dyDescent="0.25">
      <c r="B84" s="75"/>
      <c r="C84" s="110" t="s">
        <v>14</v>
      </c>
      <c r="D84" s="110">
        <f>D75</f>
        <v>0</v>
      </c>
      <c r="E84" s="115">
        <f>E83*D84</f>
        <v>0</v>
      </c>
      <c r="F84" s="77"/>
      <c r="G84" s="77"/>
      <c r="H84" s="85"/>
    </row>
    <row r="85" spans="2:8" ht="15.75" x14ac:dyDescent="0.25">
      <c r="B85" s="110" t="s">
        <v>86</v>
      </c>
      <c r="C85" s="75" t="s">
        <v>72</v>
      </c>
      <c r="D85" s="75"/>
      <c r="E85" s="75"/>
      <c r="F85" s="77"/>
      <c r="G85" s="77"/>
      <c r="H85" s="85"/>
    </row>
    <row r="86" spans="2:8" ht="15.75" x14ac:dyDescent="0.25">
      <c r="B86" s="103" t="s">
        <v>30</v>
      </c>
      <c r="C86" s="104">
        <v>4.5499999999999999E-2</v>
      </c>
      <c r="D86" s="105">
        <v>109.28842105263</v>
      </c>
      <c r="E86" s="105">
        <f>C86*D86</f>
        <v>4.9726231578946649</v>
      </c>
      <c r="F86" s="77"/>
      <c r="G86" s="77"/>
      <c r="H86" s="85"/>
    </row>
    <row r="87" spans="2:8" ht="15.75" x14ac:dyDescent="0.25">
      <c r="B87" s="103" t="s">
        <v>12</v>
      </c>
      <c r="C87" s="104">
        <v>0.01</v>
      </c>
      <c r="D87" s="105">
        <v>750</v>
      </c>
      <c r="E87" s="105">
        <f>C87*D87</f>
        <v>7.5</v>
      </c>
      <c r="F87" s="77"/>
      <c r="G87" s="77"/>
      <c r="H87" s="85"/>
    </row>
    <row r="88" spans="2:8" ht="15.75" x14ac:dyDescent="0.25">
      <c r="B88" s="103" t="s">
        <v>13</v>
      </c>
      <c r="C88" s="104">
        <v>5.0000000000000001E-3</v>
      </c>
      <c r="D88" s="109">
        <v>74.514835000000005</v>
      </c>
      <c r="E88" s="105">
        <f>C88*D88</f>
        <v>0.37257417500000001</v>
      </c>
      <c r="F88" s="77"/>
      <c r="G88" s="77"/>
      <c r="H88" s="85"/>
    </row>
    <row r="89" spans="2:8" ht="15.75" x14ac:dyDescent="0.25">
      <c r="B89" s="103" t="s">
        <v>70</v>
      </c>
      <c r="C89" s="104">
        <v>5.0000000000000001E-3</v>
      </c>
      <c r="D89" s="109">
        <v>17.883559999999999</v>
      </c>
      <c r="E89" s="105">
        <f>C89*D89</f>
        <v>8.9417799999999992E-2</v>
      </c>
      <c r="F89" s="77"/>
      <c r="G89" s="77"/>
      <c r="H89" s="85"/>
    </row>
    <row r="90" spans="2:8" ht="15.75" x14ac:dyDescent="0.25">
      <c r="B90" s="75"/>
      <c r="C90" s="75" t="s">
        <v>2</v>
      </c>
      <c r="D90" s="75"/>
      <c r="E90" s="115">
        <f>SUM(E86:E89)</f>
        <v>12.934615132894665</v>
      </c>
      <c r="F90" s="77"/>
      <c r="G90" s="77"/>
      <c r="H90" s="85"/>
    </row>
    <row r="91" spans="2:8" ht="15.75" x14ac:dyDescent="0.25">
      <c r="B91" s="75"/>
      <c r="C91" s="110" t="s">
        <v>14</v>
      </c>
      <c r="D91" s="118">
        <f>D84</f>
        <v>0</v>
      </c>
      <c r="E91" s="106">
        <f>E90*D91</f>
        <v>0</v>
      </c>
      <c r="F91" s="77"/>
      <c r="G91" s="77"/>
      <c r="H91" s="85"/>
    </row>
    <row r="92" spans="2:8" ht="15.75" x14ac:dyDescent="0.25">
      <c r="B92" s="110" t="s">
        <v>83</v>
      </c>
      <c r="C92" s="75" t="s">
        <v>15</v>
      </c>
      <c r="D92" s="105"/>
      <c r="E92" s="105"/>
      <c r="F92" s="77"/>
      <c r="G92" s="77"/>
      <c r="H92" s="84"/>
    </row>
    <row r="93" spans="2:8" ht="15.75" x14ac:dyDescent="0.25">
      <c r="B93" s="206" t="s">
        <v>25</v>
      </c>
      <c r="C93" s="75">
        <v>1E-3</v>
      </c>
      <c r="D93" s="109">
        <v>1300</v>
      </c>
      <c r="E93" s="105">
        <f>C93*D93</f>
        <v>1.3</v>
      </c>
      <c r="F93" s="77"/>
      <c r="G93" s="77"/>
      <c r="H93" s="84"/>
    </row>
    <row r="94" spans="2:8" ht="15.75" x14ac:dyDescent="0.25">
      <c r="B94" s="206" t="s">
        <v>52</v>
      </c>
      <c r="C94" s="75">
        <v>0.05</v>
      </c>
      <c r="D94" s="109">
        <v>75</v>
      </c>
      <c r="E94" s="105">
        <f>C94*D94</f>
        <v>3.75</v>
      </c>
      <c r="F94" s="77"/>
      <c r="G94" s="77"/>
      <c r="H94" s="84"/>
    </row>
    <row r="95" spans="2:8" ht="15.75" x14ac:dyDescent="0.25">
      <c r="B95" s="206" t="s">
        <v>13</v>
      </c>
      <c r="C95" s="75">
        <v>0.02</v>
      </c>
      <c r="D95" s="109">
        <v>74.514835000000005</v>
      </c>
      <c r="E95" s="105">
        <f>C95*D95</f>
        <v>1.4902967</v>
      </c>
      <c r="F95" s="77"/>
      <c r="G95" s="77"/>
      <c r="H95" s="84"/>
    </row>
    <row r="96" spans="2:8" ht="15.75" x14ac:dyDescent="0.25">
      <c r="B96" s="75"/>
      <c r="C96" s="75" t="s">
        <v>2</v>
      </c>
      <c r="D96" s="105"/>
      <c r="E96" s="115">
        <f>SUM(E93:E95)</f>
        <v>6.5402966999999999</v>
      </c>
      <c r="F96" s="77"/>
      <c r="G96" s="77"/>
      <c r="H96" s="85"/>
    </row>
    <row r="97" spans="2:8" ht="15.75" x14ac:dyDescent="0.25">
      <c r="B97" s="116"/>
      <c r="C97" s="117" t="s">
        <v>16</v>
      </c>
      <c r="D97" s="118">
        <f>D91</f>
        <v>0</v>
      </c>
      <c r="E97" s="106">
        <f>E96*D97</f>
        <v>0</v>
      </c>
      <c r="F97" s="86"/>
      <c r="G97" s="86"/>
      <c r="H97" s="86"/>
    </row>
    <row r="98" spans="2:8" ht="15.75" x14ac:dyDescent="0.25">
      <c r="B98" s="9" t="s">
        <v>95</v>
      </c>
      <c r="C98" s="6" t="s">
        <v>33</v>
      </c>
      <c r="D98" s="6"/>
      <c r="E98" s="7"/>
      <c r="F98" s="77"/>
      <c r="G98" s="77"/>
      <c r="H98" s="84"/>
    </row>
    <row r="99" spans="2:8" ht="15.75" x14ac:dyDescent="0.25">
      <c r="B99" s="6" t="s">
        <v>118</v>
      </c>
      <c r="C99" s="6">
        <v>0.03</v>
      </c>
      <c r="D99" s="7">
        <v>84</v>
      </c>
      <c r="E99" s="7">
        <f>C99*D99</f>
        <v>2.52</v>
      </c>
      <c r="F99" s="77"/>
      <c r="G99" s="77"/>
      <c r="H99" s="84"/>
    </row>
    <row r="100" spans="2:8" ht="15.75" x14ac:dyDescent="0.25">
      <c r="B100" s="6" t="s">
        <v>26</v>
      </c>
      <c r="C100" s="6">
        <v>0.03</v>
      </c>
      <c r="D100" s="107">
        <v>90</v>
      </c>
      <c r="E100" s="7">
        <f>C100*D100</f>
        <v>2.6999999999999997</v>
      </c>
      <c r="F100" s="77"/>
      <c r="G100" s="77"/>
      <c r="H100" s="84"/>
    </row>
    <row r="101" spans="2:8" ht="15.75" x14ac:dyDescent="0.25">
      <c r="B101" s="6"/>
      <c r="C101" s="6" t="s">
        <v>2</v>
      </c>
      <c r="D101" s="6"/>
      <c r="E101" s="48">
        <f>E99+E100</f>
        <v>5.22</v>
      </c>
      <c r="F101" s="77"/>
      <c r="G101" s="77"/>
      <c r="H101" s="85"/>
    </row>
    <row r="102" spans="2:8" ht="15.75" x14ac:dyDescent="0.25">
      <c r="B102" s="6"/>
      <c r="C102" s="9" t="s">
        <v>16</v>
      </c>
      <c r="D102" s="71">
        <f>D97</f>
        <v>0</v>
      </c>
      <c r="E102" s="127">
        <f>E101*D102</f>
        <v>0</v>
      </c>
      <c r="F102" s="77"/>
      <c r="G102" s="77"/>
      <c r="H102" s="85"/>
    </row>
    <row r="103" spans="2:8" ht="15" customHeight="1" x14ac:dyDescent="0.3">
      <c r="B103" s="337" t="s">
        <v>50</v>
      </c>
      <c r="C103" s="338"/>
      <c r="D103" s="339"/>
      <c r="E103" s="106">
        <f>E66+E74+E83+E90+E96+E101</f>
        <v>94.22515138789467</v>
      </c>
    </row>
    <row r="104" spans="2:8" ht="18.75" x14ac:dyDescent="0.3">
      <c r="B104" s="337" t="s">
        <v>14</v>
      </c>
      <c r="C104" s="338"/>
      <c r="D104" s="339"/>
      <c r="E104" s="279">
        <f>E103+E60</f>
        <v>125.59691462139467</v>
      </c>
    </row>
    <row r="105" spans="2:8" x14ac:dyDescent="0.25">
      <c r="B105" s="93"/>
      <c r="C105" s="93"/>
      <c r="D105" s="93"/>
      <c r="E105" s="94"/>
    </row>
    <row r="106" spans="2:8" x14ac:dyDescent="0.25">
      <c r="B106" s="93"/>
      <c r="C106" s="93"/>
      <c r="D106" s="93"/>
      <c r="E106" s="94"/>
    </row>
    <row r="107" spans="2:8" x14ac:dyDescent="0.25">
      <c r="B107" s="93"/>
      <c r="C107" s="93"/>
      <c r="D107" s="93"/>
      <c r="E107" s="94"/>
    </row>
    <row r="108" spans="2:8" x14ac:dyDescent="0.25">
      <c r="B108" s="93"/>
      <c r="C108" s="93"/>
      <c r="D108" s="93"/>
      <c r="E108" s="94"/>
    </row>
    <row r="109" spans="2:8" x14ac:dyDescent="0.25">
      <c r="B109" s="93"/>
      <c r="C109" s="93"/>
      <c r="D109" s="93"/>
      <c r="E109" s="94"/>
    </row>
    <row r="110" spans="2:8" x14ac:dyDescent="0.25">
      <c r="B110" s="93"/>
      <c r="C110" s="93"/>
      <c r="D110" s="93"/>
      <c r="E110" s="94"/>
    </row>
    <row r="111" spans="2:8" x14ac:dyDescent="0.25">
      <c r="B111" s="93"/>
      <c r="C111" s="93"/>
      <c r="D111" s="93"/>
      <c r="E111" s="94"/>
    </row>
    <row r="112" spans="2:8" x14ac:dyDescent="0.25">
      <c r="B112" s="93"/>
      <c r="C112" s="93"/>
      <c r="D112" s="93"/>
      <c r="E112" s="94"/>
    </row>
    <row r="113" spans="2:5" x14ac:dyDescent="0.25">
      <c r="B113" s="93"/>
      <c r="C113" s="93"/>
      <c r="D113" s="93"/>
      <c r="E113" s="94"/>
    </row>
    <row r="114" spans="2:5" x14ac:dyDescent="0.25">
      <c r="B114" s="93"/>
      <c r="C114" s="93"/>
      <c r="D114" s="93"/>
      <c r="E114" s="94"/>
    </row>
    <row r="115" spans="2:5" x14ac:dyDescent="0.25">
      <c r="B115" s="93"/>
      <c r="C115" s="93"/>
      <c r="D115" s="93"/>
      <c r="E115" s="94"/>
    </row>
    <row r="116" spans="2:5" x14ac:dyDescent="0.25">
      <c r="B116" s="93"/>
      <c r="C116" s="93"/>
      <c r="D116" s="93"/>
      <c r="E116" s="94"/>
    </row>
    <row r="117" spans="2:5" x14ac:dyDescent="0.25">
      <c r="B117" s="93"/>
      <c r="C117" s="93"/>
      <c r="D117" s="93"/>
      <c r="E117" s="94"/>
    </row>
    <row r="118" spans="2:5" x14ac:dyDescent="0.25">
      <c r="B118" s="93"/>
      <c r="C118" s="93"/>
      <c r="D118" s="93"/>
      <c r="E118" s="94"/>
    </row>
    <row r="119" spans="2:5" x14ac:dyDescent="0.25">
      <c r="B119" s="93"/>
      <c r="C119" s="93"/>
      <c r="D119" s="93"/>
      <c r="E119" s="94"/>
    </row>
    <row r="120" spans="2:5" x14ac:dyDescent="0.25">
      <c r="B120" s="93"/>
      <c r="C120" s="93"/>
      <c r="D120" s="93"/>
      <c r="E120" s="94"/>
    </row>
    <row r="121" spans="2:5" x14ac:dyDescent="0.25">
      <c r="B121" s="93"/>
      <c r="C121" s="93"/>
      <c r="D121" s="93"/>
      <c r="E121" s="94"/>
    </row>
    <row r="122" spans="2:5" x14ac:dyDescent="0.25">
      <c r="B122" s="93"/>
      <c r="C122" s="93"/>
      <c r="D122" s="93"/>
      <c r="E122" s="94"/>
    </row>
    <row r="123" spans="2:5" x14ac:dyDescent="0.25">
      <c r="B123" s="93"/>
      <c r="C123" s="93"/>
      <c r="D123" s="93"/>
      <c r="E123" s="94"/>
    </row>
    <row r="124" spans="2:5" x14ac:dyDescent="0.25">
      <c r="B124" s="93"/>
      <c r="C124" s="93"/>
      <c r="D124" s="93"/>
      <c r="E124" s="94"/>
    </row>
    <row r="125" spans="2:5" x14ac:dyDescent="0.25">
      <c r="B125" s="93"/>
      <c r="C125" s="93"/>
      <c r="D125" s="93"/>
      <c r="E125" s="94"/>
    </row>
    <row r="126" spans="2:5" x14ac:dyDescent="0.25">
      <c r="B126" s="93"/>
      <c r="C126" s="93"/>
      <c r="D126" s="93"/>
      <c r="E126" s="94"/>
    </row>
    <row r="127" spans="2:5" x14ac:dyDescent="0.25">
      <c r="B127" s="93"/>
      <c r="C127" s="93"/>
      <c r="D127" s="93"/>
      <c r="E127" s="94"/>
    </row>
    <row r="128" spans="2:5" x14ac:dyDescent="0.25">
      <c r="B128" s="93"/>
      <c r="C128" s="93"/>
      <c r="D128" s="93"/>
      <c r="E128" s="94"/>
    </row>
    <row r="129" spans="2:8" x14ac:dyDescent="0.25">
      <c r="B129" s="93"/>
      <c r="C129" s="93"/>
      <c r="D129" s="93"/>
      <c r="E129" s="94"/>
    </row>
    <row r="130" spans="2:8" x14ac:dyDescent="0.25">
      <c r="B130" s="93"/>
      <c r="C130" s="93"/>
      <c r="D130" s="93"/>
      <c r="E130" s="94"/>
    </row>
    <row r="131" spans="2:8" x14ac:dyDescent="0.25">
      <c r="B131" s="93"/>
      <c r="C131" s="93"/>
      <c r="D131" s="93"/>
      <c r="E131" s="94"/>
    </row>
    <row r="132" spans="2:8" x14ac:dyDescent="0.25">
      <c r="B132" s="93"/>
      <c r="C132" s="93"/>
      <c r="D132" s="93"/>
      <c r="E132" s="94"/>
    </row>
    <row r="133" spans="2:8" x14ac:dyDescent="0.25">
      <c r="B133" s="93"/>
      <c r="C133" s="93"/>
      <c r="D133" s="93"/>
      <c r="E133" s="94"/>
    </row>
    <row r="134" spans="2:8" x14ac:dyDescent="0.25">
      <c r="B134" s="93"/>
      <c r="C134" s="93"/>
      <c r="D134" s="93"/>
      <c r="E134" s="94"/>
    </row>
    <row r="135" spans="2:8" x14ac:dyDescent="0.25">
      <c r="B135" s="93"/>
      <c r="C135" s="93"/>
      <c r="D135" s="93"/>
      <c r="E135" s="94"/>
    </row>
    <row r="136" spans="2:8" ht="15" customHeight="1" x14ac:dyDescent="0.25">
      <c r="B136" s="314"/>
      <c r="C136" s="314" t="s">
        <v>55</v>
      </c>
      <c r="D136" s="314" t="s">
        <v>2</v>
      </c>
      <c r="E136" s="314" t="s">
        <v>48</v>
      </c>
      <c r="F136" s="333" t="s">
        <v>56</v>
      </c>
      <c r="G136" s="314" t="s">
        <v>16</v>
      </c>
      <c r="H136" s="314"/>
    </row>
    <row r="137" spans="2:8" ht="31.5" x14ac:dyDescent="0.25">
      <c r="B137" s="314"/>
      <c r="C137" s="314"/>
      <c r="D137" s="314"/>
      <c r="E137" s="314"/>
      <c r="F137" s="333"/>
      <c r="G137" s="171" t="s">
        <v>93</v>
      </c>
      <c r="H137" s="171" t="s">
        <v>94</v>
      </c>
    </row>
    <row r="138" spans="2:8" ht="15.75" x14ac:dyDescent="0.25">
      <c r="B138" s="166" t="s">
        <v>28</v>
      </c>
      <c r="C138" s="124">
        <f>C62</f>
        <v>7.0800000000000002E-2</v>
      </c>
      <c r="D138" s="58">
        <v>36</v>
      </c>
      <c r="E138" s="58">
        <f t="shared" ref="E138:E155" si="4">C138*D138</f>
        <v>2.5488</v>
      </c>
      <c r="F138" s="152">
        <f t="shared" ref="F138:F155" si="5">C138</f>
        <v>7.0800000000000002E-2</v>
      </c>
      <c r="G138" s="153">
        <f>F138*D138*45</f>
        <v>114.696</v>
      </c>
      <c r="H138" s="152">
        <f>G138/D138</f>
        <v>3.1859999999999999</v>
      </c>
    </row>
    <row r="139" spans="2:8" ht="15.75" x14ac:dyDescent="0.25">
      <c r="B139" s="166" t="s">
        <v>78</v>
      </c>
      <c r="C139" s="124">
        <v>3.1E-2</v>
      </c>
      <c r="D139" s="58">
        <v>228.57</v>
      </c>
      <c r="E139" s="58">
        <f t="shared" si="4"/>
        <v>7.0856699999999995</v>
      </c>
      <c r="F139" s="152">
        <f t="shared" si="5"/>
        <v>3.1E-2</v>
      </c>
      <c r="G139" s="153">
        <f t="shared" ref="G139" si="6">F139*D139*45</f>
        <v>318.85514999999998</v>
      </c>
      <c r="H139" s="152">
        <f t="shared" ref="H139" si="7">G139/D139</f>
        <v>1.395</v>
      </c>
    </row>
    <row r="140" spans="2:8" ht="15.75" x14ac:dyDescent="0.25">
      <c r="B140" s="155" t="s">
        <v>21</v>
      </c>
      <c r="C140" s="124">
        <f>C63+C71</f>
        <v>1.9E-2</v>
      </c>
      <c r="D140" s="58">
        <v>35.880000000000003</v>
      </c>
      <c r="E140" s="58">
        <f t="shared" si="4"/>
        <v>0.68171999999999999</v>
      </c>
      <c r="F140" s="152">
        <f t="shared" si="5"/>
        <v>1.9E-2</v>
      </c>
      <c r="G140" s="153">
        <f>F140*D140*45</f>
        <v>30.677399999999999</v>
      </c>
      <c r="H140" s="152">
        <f>G140/D140</f>
        <v>0.85499999999999987</v>
      </c>
    </row>
    <row r="141" spans="2:8" ht="15.75" x14ac:dyDescent="0.25">
      <c r="B141" s="155" t="s">
        <v>23</v>
      </c>
      <c r="C141" s="124">
        <f>C65+C72</f>
        <v>0.01</v>
      </c>
      <c r="D141" s="58">
        <v>141.6</v>
      </c>
      <c r="E141" s="58">
        <f t="shared" si="4"/>
        <v>1.4159999999999999</v>
      </c>
      <c r="F141" s="152">
        <f t="shared" si="5"/>
        <v>0.01</v>
      </c>
      <c r="G141" s="153">
        <f t="shared" ref="G141:G155" si="8">F141*D141*45</f>
        <v>63.72</v>
      </c>
      <c r="H141" s="152">
        <f t="shared" ref="H141:H155" si="9">G141/D141</f>
        <v>0.45</v>
      </c>
    </row>
    <row r="142" spans="2:8" ht="15.75" x14ac:dyDescent="0.25">
      <c r="B142" s="155" t="s">
        <v>38</v>
      </c>
      <c r="C142" s="124">
        <f>C69</f>
        <v>3.3000000000000002E-2</v>
      </c>
      <c r="D142" s="58">
        <v>36</v>
      </c>
      <c r="E142" s="58">
        <f t="shared" si="4"/>
        <v>1.1880000000000002</v>
      </c>
      <c r="F142" s="152">
        <f t="shared" si="5"/>
        <v>3.3000000000000002E-2</v>
      </c>
      <c r="G142" s="153">
        <f t="shared" si="8"/>
        <v>53.460000000000008</v>
      </c>
      <c r="H142" s="152">
        <f t="shared" si="9"/>
        <v>1.4850000000000003</v>
      </c>
    </row>
    <row r="143" spans="2:8" ht="15.75" x14ac:dyDescent="0.25">
      <c r="B143" s="155" t="s">
        <v>19</v>
      </c>
      <c r="C143" s="124">
        <f>C70</f>
        <v>0.05</v>
      </c>
      <c r="D143" s="58">
        <v>36</v>
      </c>
      <c r="E143" s="58">
        <f t="shared" si="4"/>
        <v>1.8</v>
      </c>
      <c r="F143" s="152">
        <f t="shared" si="5"/>
        <v>0.05</v>
      </c>
      <c r="G143" s="153">
        <f t="shared" si="8"/>
        <v>81</v>
      </c>
      <c r="H143" s="152">
        <f t="shared" si="9"/>
        <v>2.25</v>
      </c>
    </row>
    <row r="144" spans="2:8" ht="15.75" x14ac:dyDescent="0.25">
      <c r="B144" s="155" t="s">
        <v>22</v>
      </c>
      <c r="C144" s="124" t="e">
        <f>#REF!</f>
        <v>#REF!</v>
      </c>
      <c r="D144" s="58">
        <v>36</v>
      </c>
      <c r="E144" s="58" t="e">
        <f t="shared" si="4"/>
        <v>#REF!</v>
      </c>
      <c r="F144" s="152" t="e">
        <f t="shared" si="5"/>
        <v>#REF!</v>
      </c>
      <c r="G144" s="153" t="e">
        <f t="shared" si="8"/>
        <v>#REF!</v>
      </c>
      <c r="H144" s="152" t="e">
        <f t="shared" si="9"/>
        <v>#REF!</v>
      </c>
    </row>
    <row r="145" spans="2:8" ht="15.75" x14ac:dyDescent="0.25">
      <c r="B145" s="155" t="s">
        <v>69</v>
      </c>
      <c r="C145" s="124" t="e">
        <f>#REF!+C78</f>
        <v>#REF!</v>
      </c>
      <c r="D145" s="58">
        <v>274.8</v>
      </c>
      <c r="E145" s="58" t="e">
        <f t="shared" si="4"/>
        <v>#REF!</v>
      </c>
      <c r="F145" s="152" t="e">
        <f t="shared" si="5"/>
        <v>#REF!</v>
      </c>
      <c r="G145" s="153" t="e">
        <f t="shared" si="8"/>
        <v>#REF!</v>
      </c>
      <c r="H145" s="152" t="e">
        <f t="shared" si="9"/>
        <v>#REF!</v>
      </c>
    </row>
    <row r="146" spans="2:8" ht="15.75" x14ac:dyDescent="0.25">
      <c r="B146" s="155" t="s">
        <v>70</v>
      </c>
      <c r="C146" s="124">
        <f>C73+C81+C89</f>
        <v>1.6E-2</v>
      </c>
      <c r="D146" s="58">
        <v>15.86</v>
      </c>
      <c r="E146" s="58">
        <f t="shared" si="4"/>
        <v>0.25375999999999999</v>
      </c>
      <c r="F146" s="152">
        <f t="shared" si="5"/>
        <v>1.6E-2</v>
      </c>
      <c r="G146" s="153">
        <f t="shared" si="8"/>
        <v>11.4192</v>
      </c>
      <c r="H146" s="152">
        <f t="shared" si="9"/>
        <v>0.72</v>
      </c>
    </row>
    <row r="147" spans="2:8" ht="15.75" x14ac:dyDescent="0.25">
      <c r="B147" s="155" t="s">
        <v>29</v>
      </c>
      <c r="C147" s="124" t="e">
        <f>#REF!+C82</f>
        <v>#REF!</v>
      </c>
      <c r="D147" s="58">
        <v>182.67</v>
      </c>
      <c r="E147" s="58" t="e">
        <f t="shared" si="4"/>
        <v>#REF!</v>
      </c>
      <c r="F147" s="152" t="e">
        <f t="shared" si="5"/>
        <v>#REF!</v>
      </c>
      <c r="G147" s="153" t="e">
        <f t="shared" si="8"/>
        <v>#REF!</v>
      </c>
      <c r="H147" s="152" t="e">
        <f t="shared" si="9"/>
        <v>#REF!</v>
      </c>
    </row>
    <row r="148" spans="2:8" ht="15.75" x14ac:dyDescent="0.25">
      <c r="B148" s="132" t="s">
        <v>32</v>
      </c>
      <c r="C148" s="124">
        <v>0.12</v>
      </c>
      <c r="D148" s="58">
        <v>252</v>
      </c>
      <c r="E148" s="58">
        <f t="shared" si="4"/>
        <v>30.24</v>
      </c>
      <c r="F148" s="152">
        <f t="shared" si="5"/>
        <v>0.12</v>
      </c>
      <c r="G148" s="153">
        <f t="shared" si="8"/>
        <v>1360.8</v>
      </c>
      <c r="H148" s="152">
        <f t="shared" si="9"/>
        <v>5.3999999999999995</v>
      </c>
    </row>
    <row r="149" spans="2:8" ht="15.75" x14ac:dyDescent="0.25">
      <c r="B149" s="132" t="s">
        <v>31</v>
      </c>
      <c r="C149" s="124">
        <f>C79</f>
        <v>7.0000000000000001E-3</v>
      </c>
      <c r="D149" s="58">
        <v>40.869999999999997</v>
      </c>
      <c r="E149" s="163">
        <f t="shared" si="4"/>
        <v>0.28609000000000001</v>
      </c>
      <c r="F149" s="164">
        <f t="shared" si="5"/>
        <v>7.0000000000000001E-3</v>
      </c>
      <c r="G149" s="165">
        <f t="shared" si="8"/>
        <v>12.87405</v>
      </c>
      <c r="H149" s="164">
        <f t="shared" si="9"/>
        <v>0.31500000000000006</v>
      </c>
    </row>
    <row r="150" spans="2:8" ht="15.75" x14ac:dyDescent="0.25">
      <c r="B150" s="155" t="s">
        <v>30</v>
      </c>
      <c r="C150" s="124">
        <f>C86</f>
        <v>4.5499999999999999E-2</v>
      </c>
      <c r="D150" s="58">
        <v>102</v>
      </c>
      <c r="E150" s="163">
        <f t="shared" si="4"/>
        <v>4.641</v>
      </c>
      <c r="F150" s="164">
        <f t="shared" si="5"/>
        <v>4.5499999999999999E-2</v>
      </c>
      <c r="G150" s="165">
        <f t="shared" si="8"/>
        <v>208.845</v>
      </c>
      <c r="H150" s="164">
        <f t="shared" si="9"/>
        <v>2.0474999999999999</v>
      </c>
    </row>
    <row r="151" spans="2:8" ht="15.75" x14ac:dyDescent="0.25">
      <c r="B151" s="155" t="s">
        <v>12</v>
      </c>
      <c r="C151" s="124">
        <f>C87</f>
        <v>0.01</v>
      </c>
      <c r="D151" s="58">
        <v>918</v>
      </c>
      <c r="E151" s="163">
        <f t="shared" si="4"/>
        <v>9.18</v>
      </c>
      <c r="F151" s="164">
        <f t="shared" si="5"/>
        <v>0.01</v>
      </c>
      <c r="G151" s="165">
        <f t="shared" si="8"/>
        <v>413.09999999999997</v>
      </c>
      <c r="H151" s="164">
        <f t="shared" si="9"/>
        <v>0.44999999999999996</v>
      </c>
    </row>
    <row r="152" spans="2:8" ht="15.75" x14ac:dyDescent="0.25">
      <c r="B152" s="155" t="s">
        <v>13</v>
      </c>
      <c r="C152" s="124">
        <f>C88+C95</f>
        <v>2.5000000000000001E-2</v>
      </c>
      <c r="D152" s="58">
        <v>76.8</v>
      </c>
      <c r="E152" s="163">
        <f t="shared" si="4"/>
        <v>1.92</v>
      </c>
      <c r="F152" s="164">
        <f t="shared" si="5"/>
        <v>2.5000000000000001E-2</v>
      </c>
      <c r="G152" s="165">
        <f t="shared" si="8"/>
        <v>86.399999999999991</v>
      </c>
      <c r="H152" s="164">
        <f t="shared" si="9"/>
        <v>1.125</v>
      </c>
    </row>
    <row r="153" spans="2:8" ht="15.75" x14ac:dyDescent="0.25">
      <c r="B153" s="104" t="s">
        <v>25</v>
      </c>
      <c r="C153" s="124">
        <f>C93</f>
        <v>1E-3</v>
      </c>
      <c r="D153" s="58">
        <v>600</v>
      </c>
      <c r="E153" s="58">
        <f t="shared" si="4"/>
        <v>0.6</v>
      </c>
      <c r="F153" s="152">
        <f t="shared" si="5"/>
        <v>1E-3</v>
      </c>
      <c r="G153" s="153">
        <f t="shared" si="8"/>
        <v>27</v>
      </c>
      <c r="H153" s="152">
        <f t="shared" si="9"/>
        <v>4.4999999999999998E-2</v>
      </c>
    </row>
    <row r="154" spans="2:8" ht="15.75" x14ac:dyDescent="0.25">
      <c r="B154" s="104" t="s">
        <v>52</v>
      </c>
      <c r="C154" s="124">
        <f>C94</f>
        <v>0.05</v>
      </c>
      <c r="D154" s="58">
        <v>56</v>
      </c>
      <c r="E154" s="58">
        <f t="shared" si="4"/>
        <v>2.8000000000000003</v>
      </c>
      <c r="F154" s="152">
        <f t="shared" si="5"/>
        <v>0.05</v>
      </c>
      <c r="G154" s="153">
        <f t="shared" si="8"/>
        <v>126.00000000000001</v>
      </c>
      <c r="H154" s="152">
        <f t="shared" si="9"/>
        <v>2.2500000000000004</v>
      </c>
    </row>
    <row r="155" spans="2:8" ht="15.75" x14ac:dyDescent="0.25">
      <c r="B155" s="75" t="s">
        <v>18</v>
      </c>
      <c r="C155" s="124">
        <f>C99</f>
        <v>0.03</v>
      </c>
      <c r="D155" s="58">
        <v>76</v>
      </c>
      <c r="E155" s="58">
        <f t="shared" si="4"/>
        <v>2.2799999999999998</v>
      </c>
      <c r="F155" s="152">
        <f t="shared" si="5"/>
        <v>0.03</v>
      </c>
      <c r="G155" s="153">
        <f t="shared" si="8"/>
        <v>102.6</v>
      </c>
      <c r="H155" s="152">
        <f t="shared" si="9"/>
        <v>1.3499999999999999</v>
      </c>
    </row>
    <row r="156" spans="2:8" ht="15.75" x14ac:dyDescent="0.25">
      <c r="B156" s="158"/>
      <c r="C156" s="124"/>
      <c r="D156" s="58"/>
      <c r="E156" s="127" t="e">
        <f>SUM(E138:E155)</f>
        <v>#REF!</v>
      </c>
      <c r="F156" s="159"/>
      <c r="G156" s="127" t="e">
        <f>SUM(G138:G155)</f>
        <v>#REF!</v>
      </c>
      <c r="H156" s="127" t="e">
        <f>SUM(H138:H155)</f>
        <v>#REF!</v>
      </c>
    </row>
    <row r="157" spans="2:8" x14ac:dyDescent="0.25">
      <c r="B157" s="95"/>
      <c r="C157" s="96"/>
      <c r="D157" s="97"/>
      <c r="E157" s="98"/>
    </row>
    <row r="158" spans="2:8" ht="15.75" x14ac:dyDescent="0.25">
      <c r="B158" s="83"/>
      <c r="C158" s="95"/>
      <c r="D158" s="97"/>
      <c r="E158" s="98"/>
    </row>
    <row r="159" spans="2:8" ht="15.75" x14ac:dyDescent="0.25">
      <c r="B159" s="77"/>
      <c r="C159" s="77"/>
      <c r="D159" s="99"/>
      <c r="E159" s="84"/>
    </row>
    <row r="160" spans="2:8" ht="15.75" x14ac:dyDescent="0.25">
      <c r="B160" s="77"/>
      <c r="C160" s="77"/>
      <c r="D160" s="99"/>
      <c r="E160" s="84"/>
    </row>
    <row r="161" spans="2:5" ht="15.75" x14ac:dyDescent="0.25">
      <c r="B161" s="77"/>
      <c r="C161" s="77"/>
      <c r="D161" s="99"/>
      <c r="E161" s="84"/>
    </row>
    <row r="162" spans="2:5" x14ac:dyDescent="0.25">
      <c r="E162" s="100"/>
    </row>
  </sheetData>
  <sortState ref="B71:H88">
    <sortCondition ref="B70"/>
  </sortState>
  <mergeCells count="20">
    <mergeCell ref="B1:C1"/>
    <mergeCell ref="D1:H1"/>
    <mergeCell ref="B2:H2"/>
    <mergeCell ref="B3:H3"/>
    <mergeCell ref="B16:E16"/>
    <mergeCell ref="B6:E7"/>
    <mergeCell ref="F6:H7"/>
    <mergeCell ref="B9:H9"/>
    <mergeCell ref="B10:E10"/>
    <mergeCell ref="B5:E5"/>
    <mergeCell ref="B27:E27"/>
    <mergeCell ref="C37:E37"/>
    <mergeCell ref="B103:D103"/>
    <mergeCell ref="F136:F137"/>
    <mergeCell ref="G136:H136"/>
    <mergeCell ref="B104:D104"/>
    <mergeCell ref="B136:B137"/>
    <mergeCell ref="C136:C137"/>
    <mergeCell ref="D136:D137"/>
    <mergeCell ref="E136:E137"/>
  </mergeCells>
  <pageMargins left="0.70866141732283472" right="0.70866141732283472" top="0.74803149606299213" bottom="0.74803149606299213" header="0.31496062992125984" footer="0.31496062992125984"/>
  <pageSetup paperSize="9" scale="68" fitToHeight="0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H154"/>
  <sheetViews>
    <sheetView zoomScale="75" zoomScaleNormal="75" workbookViewId="0">
      <selection activeCell="B1" sqref="B1:H3"/>
    </sheetView>
  </sheetViews>
  <sheetFormatPr defaultColWidth="9.140625" defaultRowHeight="15" x14ac:dyDescent="0.25"/>
  <cols>
    <col min="1" max="1" width="7.5703125" style="72" customWidth="1"/>
    <col min="2" max="2" width="48.140625" style="72" customWidth="1"/>
    <col min="3" max="3" width="11.42578125" style="72" customWidth="1"/>
    <col min="4" max="4" width="12.42578125" style="72" customWidth="1"/>
    <col min="5" max="5" width="18.140625" style="72" customWidth="1"/>
    <col min="6" max="16384" width="9.140625" style="72"/>
  </cols>
  <sheetData>
    <row r="1" spans="1:8" ht="84.75" customHeight="1" x14ac:dyDescent="0.25">
      <c r="A1" s="101"/>
      <c r="B1" s="419" t="s">
        <v>156</v>
      </c>
      <c r="C1" s="419"/>
      <c r="D1" s="419" t="s">
        <v>157</v>
      </c>
      <c r="E1" s="419"/>
      <c r="F1" s="419"/>
      <c r="G1" s="419"/>
      <c r="H1" s="419"/>
    </row>
    <row r="2" spans="1:8" ht="64.5" customHeight="1" x14ac:dyDescent="0.25">
      <c r="B2" s="420" t="s">
        <v>160</v>
      </c>
      <c r="C2" s="420"/>
      <c r="D2" s="420"/>
      <c r="E2" s="420"/>
      <c r="F2" s="420"/>
      <c r="G2" s="420"/>
      <c r="H2" s="420"/>
    </row>
    <row r="3" spans="1:8" ht="37.5" customHeight="1" x14ac:dyDescent="0.3">
      <c r="B3" s="318" t="s">
        <v>169</v>
      </c>
      <c r="C3" s="318"/>
      <c r="D3" s="318"/>
      <c r="E3" s="318"/>
      <c r="F3" s="318"/>
      <c r="G3" s="318"/>
      <c r="H3" s="318"/>
    </row>
    <row r="4" spans="1:8" ht="18.75" customHeight="1" thickBot="1" x14ac:dyDescent="0.4">
      <c r="B4" s="319" t="s">
        <v>7</v>
      </c>
      <c r="C4" s="319"/>
      <c r="D4" s="319"/>
      <c r="E4" s="319"/>
      <c r="F4" s="74"/>
      <c r="G4" s="74"/>
      <c r="H4" s="74"/>
    </row>
    <row r="5" spans="1:8" ht="15.75" customHeight="1" x14ac:dyDescent="0.25">
      <c r="B5" s="320" t="s">
        <v>173</v>
      </c>
      <c r="C5" s="321"/>
      <c r="D5" s="321"/>
      <c r="E5" s="321"/>
      <c r="F5" s="324" t="s">
        <v>58</v>
      </c>
      <c r="G5" s="325"/>
      <c r="H5" s="326"/>
    </row>
    <row r="6" spans="1:8" ht="15.75" customHeight="1" thickBot="1" x14ac:dyDescent="0.3">
      <c r="B6" s="322"/>
      <c r="C6" s="323"/>
      <c r="D6" s="323"/>
      <c r="E6" s="323"/>
      <c r="F6" s="327"/>
      <c r="G6" s="328"/>
      <c r="H6" s="329"/>
    </row>
    <row r="7" spans="1:8" ht="57.75" customHeight="1" thickBot="1" x14ac:dyDescent="0.3">
      <c r="B7" s="176" t="s">
        <v>0</v>
      </c>
      <c r="C7" s="176" t="s">
        <v>1</v>
      </c>
      <c r="D7" s="176" t="s">
        <v>2</v>
      </c>
      <c r="E7" s="176" t="s">
        <v>9</v>
      </c>
      <c r="F7" s="177" t="s">
        <v>59</v>
      </c>
      <c r="G7" s="177" t="s">
        <v>60</v>
      </c>
      <c r="H7" s="177" t="s">
        <v>61</v>
      </c>
    </row>
    <row r="8" spans="1:8" ht="29.25" customHeight="1" thickBot="1" x14ac:dyDescent="0.3">
      <c r="B8" s="330" t="s">
        <v>3</v>
      </c>
      <c r="C8" s="331"/>
      <c r="D8" s="331"/>
      <c r="E8" s="331"/>
      <c r="F8" s="331"/>
      <c r="G8" s="331"/>
      <c r="H8" s="332"/>
    </row>
    <row r="9" spans="1:8" ht="15.75" x14ac:dyDescent="0.25">
      <c r="B9" s="315" t="s">
        <v>98</v>
      </c>
      <c r="C9" s="316"/>
      <c r="D9" s="316"/>
      <c r="E9" s="316"/>
      <c r="F9" s="316"/>
      <c r="G9" s="316"/>
      <c r="H9" s="317"/>
    </row>
    <row r="10" spans="1:8" ht="15.75" x14ac:dyDescent="0.25">
      <c r="B10" s="113" t="s">
        <v>152</v>
      </c>
      <c r="C10" s="274" t="s">
        <v>154</v>
      </c>
      <c r="D10" s="137">
        <f>E41</f>
        <v>18.746392356999912</v>
      </c>
      <c r="E10" s="137">
        <v>304</v>
      </c>
      <c r="F10" s="137">
        <v>9.8000000000000007</v>
      </c>
      <c r="G10" s="137">
        <v>9.1999999999999993</v>
      </c>
      <c r="H10" s="137">
        <v>57.5</v>
      </c>
    </row>
    <row r="11" spans="1:8" ht="15.75" x14ac:dyDescent="0.25">
      <c r="B11" s="113" t="s">
        <v>136</v>
      </c>
      <c r="C11" s="142">
        <v>200</v>
      </c>
      <c r="D11" s="134">
        <f>E47</f>
        <v>5.5676203500000003</v>
      </c>
      <c r="E11" s="134">
        <v>62</v>
      </c>
      <c r="F11" s="134">
        <v>1.6</v>
      </c>
      <c r="G11" s="134">
        <v>1.5</v>
      </c>
      <c r="H11" s="134">
        <v>11.3</v>
      </c>
    </row>
    <row r="12" spans="1:8" ht="15.75" x14ac:dyDescent="0.25">
      <c r="B12" s="113" t="s">
        <v>99</v>
      </c>
      <c r="C12" s="147">
        <v>50</v>
      </c>
      <c r="D12" s="134">
        <f>E55</f>
        <v>4.5</v>
      </c>
      <c r="E12" s="134">
        <v>119</v>
      </c>
      <c r="F12" s="134">
        <v>3.8</v>
      </c>
      <c r="G12" s="134">
        <v>0.4</v>
      </c>
      <c r="H12" s="134">
        <v>24.3</v>
      </c>
    </row>
    <row r="13" spans="1:8" ht="15.75" x14ac:dyDescent="0.25">
      <c r="B13" s="224" t="s">
        <v>101</v>
      </c>
      <c r="C13" s="147">
        <v>100</v>
      </c>
      <c r="D13" s="134">
        <f>E51</f>
        <v>13.5</v>
      </c>
      <c r="E13" s="148">
        <v>45</v>
      </c>
      <c r="F13" s="148">
        <v>0.4</v>
      </c>
      <c r="G13" s="148">
        <v>0.4</v>
      </c>
      <c r="H13" s="148">
        <v>9.8000000000000007</v>
      </c>
    </row>
    <row r="14" spans="1:8" ht="16.5" thickBot="1" x14ac:dyDescent="0.3">
      <c r="B14" s="136"/>
      <c r="C14" s="139" t="s">
        <v>4</v>
      </c>
      <c r="D14" s="140">
        <f>SUM(D10:D13)</f>
        <v>42.314012706999911</v>
      </c>
      <c r="E14" s="140">
        <f>SUM(E10:E13)</f>
        <v>530</v>
      </c>
      <c r="F14" s="141">
        <f>SUM(F10:F13)</f>
        <v>15.6</v>
      </c>
      <c r="G14" s="141">
        <f>SUM(G10:G13)</f>
        <v>11.5</v>
      </c>
      <c r="H14" s="141">
        <f>SUM(H10:H13)</f>
        <v>102.89999999999999</v>
      </c>
    </row>
    <row r="15" spans="1:8" ht="15.75" x14ac:dyDescent="0.25">
      <c r="B15" s="315" t="s">
        <v>113</v>
      </c>
      <c r="C15" s="390"/>
      <c r="D15" s="390"/>
      <c r="E15" s="390"/>
      <c r="F15" s="390"/>
      <c r="G15" s="390"/>
      <c r="H15" s="391"/>
    </row>
    <row r="16" spans="1:8" ht="15.75" x14ac:dyDescent="0.25">
      <c r="B16" s="113" t="s">
        <v>124</v>
      </c>
      <c r="C16" s="133">
        <v>60</v>
      </c>
      <c r="D16" s="135">
        <f>E60</f>
        <v>12.789886216000001</v>
      </c>
      <c r="E16" s="135">
        <v>5</v>
      </c>
      <c r="F16" s="135">
        <v>0.6</v>
      </c>
      <c r="G16" s="135">
        <v>0.2</v>
      </c>
      <c r="H16" s="135">
        <v>0.2</v>
      </c>
    </row>
    <row r="17" spans="2:8" ht="15.75" x14ac:dyDescent="0.25">
      <c r="B17" s="113" t="s">
        <v>178</v>
      </c>
      <c r="C17" s="274" t="s">
        <v>114</v>
      </c>
      <c r="D17" s="184">
        <f>E72</f>
        <v>29.638191212307746</v>
      </c>
      <c r="E17" s="184">
        <v>113</v>
      </c>
      <c r="F17" s="184">
        <v>1.88</v>
      </c>
      <c r="G17" s="184">
        <v>5.0999999999999996</v>
      </c>
      <c r="H17" s="184">
        <v>13.92</v>
      </c>
    </row>
    <row r="18" spans="2:8" ht="15.75" x14ac:dyDescent="0.25">
      <c r="B18" s="57" t="s">
        <v>153</v>
      </c>
      <c r="C18" s="275" t="s">
        <v>64</v>
      </c>
      <c r="D18" s="184">
        <f>E83</f>
        <v>40.542889029999991</v>
      </c>
      <c r="E18" s="184">
        <v>198</v>
      </c>
      <c r="F18" s="184">
        <v>13.1</v>
      </c>
      <c r="G18" s="184">
        <v>12.4</v>
      </c>
      <c r="H18" s="184">
        <v>8.5</v>
      </c>
    </row>
    <row r="19" spans="2:8" ht="15.75" x14ac:dyDescent="0.25">
      <c r="B19" s="224" t="s">
        <v>41</v>
      </c>
      <c r="C19" s="275">
        <v>150</v>
      </c>
      <c r="D19" s="184">
        <f>E90</f>
        <v>9.9810501950000017</v>
      </c>
      <c r="E19" s="276">
        <v>154</v>
      </c>
      <c r="F19" s="276">
        <v>4.21</v>
      </c>
      <c r="G19" s="276">
        <v>4.8</v>
      </c>
      <c r="H19" s="276">
        <v>22.99</v>
      </c>
    </row>
    <row r="20" spans="2:8" ht="15.75" x14ac:dyDescent="0.25">
      <c r="B20" s="113" t="s">
        <v>135</v>
      </c>
      <c r="C20" s="133">
        <v>200</v>
      </c>
      <c r="D20" s="135">
        <f>E96</f>
        <v>7.4370109250000001</v>
      </c>
      <c r="E20" s="135">
        <v>109</v>
      </c>
      <c r="F20" s="135">
        <v>0.16</v>
      </c>
      <c r="G20" s="135">
        <v>0.16</v>
      </c>
      <c r="H20" s="135">
        <v>27.87</v>
      </c>
    </row>
    <row r="21" spans="2:8" ht="15.75" x14ac:dyDescent="0.25">
      <c r="B21" s="16" t="s">
        <v>95</v>
      </c>
      <c r="C21" s="133">
        <v>60</v>
      </c>
      <c r="D21" s="135">
        <f>E101</f>
        <v>5.22</v>
      </c>
      <c r="E21" s="135">
        <v>127</v>
      </c>
      <c r="F21" s="135">
        <v>4.5599999999999996</v>
      </c>
      <c r="G21" s="135">
        <v>0.54</v>
      </c>
      <c r="H21" s="135">
        <v>28.02</v>
      </c>
    </row>
    <row r="22" spans="2:8" ht="15.75" x14ac:dyDescent="0.25">
      <c r="B22" s="113"/>
      <c r="C22" s="240" t="s">
        <v>4</v>
      </c>
      <c r="D22" s="277">
        <f>SUM(D16:D21)</f>
        <v>105.60902757830773</v>
      </c>
      <c r="E22" s="277">
        <f>SUM(E16:E21)</f>
        <v>706</v>
      </c>
      <c r="F22" s="278">
        <f>SUM(F16:F21)</f>
        <v>24.509999999999998</v>
      </c>
      <c r="G22" s="278">
        <f>SUM(G16:G21)</f>
        <v>23.2</v>
      </c>
      <c r="H22" s="278">
        <f>SUM(H16:H21)</f>
        <v>101.5</v>
      </c>
    </row>
    <row r="23" spans="2:8" ht="31.5" x14ac:dyDescent="0.25">
      <c r="B23" s="113"/>
      <c r="C23" s="242" t="s">
        <v>5</v>
      </c>
      <c r="D23" s="277">
        <f>SUM(D14,D22)</f>
        <v>147.92304028530765</v>
      </c>
      <c r="E23" s="277">
        <f t="shared" ref="E23:H23" si="0">E14+E22</f>
        <v>1236</v>
      </c>
      <c r="F23" s="277">
        <f t="shared" si="0"/>
        <v>40.11</v>
      </c>
      <c r="G23" s="277">
        <f t="shared" si="0"/>
        <v>34.700000000000003</v>
      </c>
      <c r="H23" s="277">
        <f t="shared" si="0"/>
        <v>204.39999999999998</v>
      </c>
    </row>
    <row r="24" spans="2:8" ht="15.75" x14ac:dyDescent="0.25">
      <c r="B24" s="77"/>
      <c r="C24" s="78"/>
      <c r="D24" s="79"/>
      <c r="E24" s="77"/>
      <c r="F24" s="80"/>
      <c r="G24" s="80"/>
      <c r="H24" s="80"/>
    </row>
    <row r="25" spans="2:8" ht="15.75" x14ac:dyDescent="0.25">
      <c r="B25" s="77"/>
      <c r="C25" s="78"/>
      <c r="D25" s="79"/>
      <c r="E25" s="77"/>
      <c r="F25" s="80"/>
      <c r="G25" s="80"/>
      <c r="H25" s="80"/>
    </row>
    <row r="26" spans="2:8" ht="15.75" x14ac:dyDescent="0.25">
      <c r="B26" s="77"/>
      <c r="C26" s="173" t="s">
        <v>11</v>
      </c>
      <c r="D26" s="77"/>
      <c r="E26" s="77"/>
      <c r="F26" s="80"/>
      <c r="G26" s="80"/>
      <c r="H26" s="81"/>
    </row>
    <row r="27" spans="2:8" ht="15.75" x14ac:dyDescent="0.25">
      <c r="B27" s="77"/>
      <c r="C27" s="173"/>
      <c r="D27" s="13"/>
      <c r="E27" s="77"/>
      <c r="F27" s="80"/>
      <c r="G27" s="80"/>
      <c r="H27" s="81"/>
    </row>
    <row r="28" spans="2:8" ht="15.75" x14ac:dyDescent="0.25">
      <c r="B28" s="167" t="s">
        <v>8</v>
      </c>
      <c r="C28" s="14"/>
      <c r="D28" s="14"/>
      <c r="E28" s="14"/>
      <c r="F28" s="80"/>
      <c r="G28" s="80"/>
      <c r="H28" s="80"/>
    </row>
    <row r="29" spans="2:8" ht="15.75" x14ac:dyDescent="0.25">
      <c r="B29" s="168"/>
      <c r="C29" s="14"/>
      <c r="D29" s="15"/>
      <c r="E29" s="14"/>
      <c r="F29" s="80"/>
      <c r="G29" s="80"/>
      <c r="H29" s="80"/>
    </row>
    <row r="30" spans="2:8" ht="15.75" x14ac:dyDescent="0.25">
      <c r="B30" s="169" t="s">
        <v>6</v>
      </c>
      <c r="C30" s="14"/>
      <c r="D30" s="15"/>
      <c r="E30" s="14"/>
      <c r="F30" s="80"/>
      <c r="G30" s="80"/>
      <c r="H30" s="80"/>
    </row>
    <row r="31" spans="2:8" ht="15.75" x14ac:dyDescent="0.25">
      <c r="B31" s="168"/>
      <c r="C31" s="14"/>
      <c r="D31" s="14"/>
      <c r="E31" s="14"/>
      <c r="F31" s="80"/>
      <c r="G31" s="80"/>
      <c r="H31" s="80"/>
    </row>
    <row r="32" spans="2:8" ht="15.75" x14ac:dyDescent="0.25">
      <c r="B32" s="167"/>
      <c r="C32" s="14"/>
      <c r="D32" s="15"/>
      <c r="E32" s="14"/>
      <c r="F32" s="80"/>
      <c r="G32" s="80"/>
      <c r="H32" s="80"/>
    </row>
    <row r="33" spans="2:5" ht="15.75" x14ac:dyDescent="0.25">
      <c r="B33" s="167"/>
      <c r="C33" s="14"/>
      <c r="D33" s="15"/>
      <c r="E33" s="14"/>
    </row>
    <row r="34" spans="2:5" x14ac:dyDescent="0.25">
      <c r="B34"/>
      <c r="C34"/>
      <c r="D34"/>
      <c r="E34"/>
    </row>
    <row r="35" spans="2:5" ht="18.75" x14ac:dyDescent="0.25">
      <c r="B35" s="178" t="s">
        <v>172</v>
      </c>
      <c r="C35" s="369" t="s">
        <v>37</v>
      </c>
      <c r="D35" s="370"/>
      <c r="E35" s="371"/>
    </row>
    <row r="36" spans="2:5" ht="15.75" x14ac:dyDescent="0.25">
      <c r="B36" s="240" t="s">
        <v>111</v>
      </c>
      <c r="C36" s="75" t="s">
        <v>129</v>
      </c>
      <c r="D36" s="75"/>
      <c r="E36" s="105"/>
    </row>
    <row r="37" spans="2:5" ht="15.75" x14ac:dyDescent="0.25">
      <c r="B37" s="206" t="s">
        <v>30</v>
      </c>
      <c r="C37" s="120">
        <v>5.7000000000000002E-2</v>
      </c>
      <c r="D37" s="105">
        <v>109.28842105263</v>
      </c>
      <c r="E37" s="105">
        <f>C37*D37</f>
        <v>6.2294399999999106</v>
      </c>
    </row>
    <row r="38" spans="2:5" ht="15.75" x14ac:dyDescent="0.25">
      <c r="B38" s="206" t="s">
        <v>65</v>
      </c>
      <c r="C38" s="75">
        <v>0.10979999999999999</v>
      </c>
      <c r="D38" s="109">
        <v>70.449439999999996</v>
      </c>
      <c r="E38" s="105">
        <f>C38*D38</f>
        <v>7.735348511999999</v>
      </c>
    </row>
    <row r="39" spans="2:5" ht="15.75" x14ac:dyDescent="0.25">
      <c r="B39" s="104" t="s">
        <v>12</v>
      </c>
      <c r="C39" s="120">
        <v>5.6800000000000002E-3</v>
      </c>
      <c r="D39" s="105">
        <v>750</v>
      </c>
      <c r="E39" s="105">
        <f>C39*D39</f>
        <v>4.26</v>
      </c>
    </row>
    <row r="40" spans="2:5" ht="15.75" x14ac:dyDescent="0.25">
      <c r="B40" s="206" t="s">
        <v>13</v>
      </c>
      <c r="C40" s="75">
        <v>7.0000000000000001E-3</v>
      </c>
      <c r="D40" s="105">
        <v>74.514835000000005</v>
      </c>
      <c r="E40" s="105">
        <f>C40*D40</f>
        <v>0.52160384500000001</v>
      </c>
    </row>
    <row r="41" spans="2:5" ht="15.75" x14ac:dyDescent="0.25">
      <c r="B41" s="75"/>
      <c r="C41" s="75" t="s">
        <v>2</v>
      </c>
      <c r="D41" s="75"/>
      <c r="E41" s="115">
        <f>SUM(E37:E40)</f>
        <v>18.746392356999912</v>
      </c>
    </row>
    <row r="42" spans="2:5" ht="15.75" x14ac:dyDescent="0.25">
      <c r="B42" s="116"/>
      <c r="C42" s="117" t="s">
        <v>16</v>
      </c>
      <c r="D42" s="118">
        <v>0</v>
      </c>
      <c r="E42" s="106">
        <f>E41*D42</f>
        <v>0</v>
      </c>
    </row>
    <row r="43" spans="2:5" ht="15.75" x14ac:dyDescent="0.25">
      <c r="B43" s="110" t="s">
        <v>136</v>
      </c>
      <c r="C43" s="75" t="s">
        <v>15</v>
      </c>
      <c r="D43" s="105"/>
      <c r="E43" s="105"/>
    </row>
    <row r="44" spans="2:5" ht="15.75" x14ac:dyDescent="0.25">
      <c r="B44" s="206" t="s">
        <v>25</v>
      </c>
      <c r="C44" s="75">
        <v>1E-3</v>
      </c>
      <c r="D44" s="109">
        <v>1300</v>
      </c>
      <c r="E44" s="105">
        <f>C44*D44</f>
        <v>1.3</v>
      </c>
    </row>
    <row r="45" spans="2:5" ht="15.75" x14ac:dyDescent="0.25">
      <c r="B45" s="206" t="s">
        <v>65</v>
      </c>
      <c r="C45" s="75">
        <v>0.05</v>
      </c>
      <c r="D45" s="109">
        <v>70.449439999999996</v>
      </c>
      <c r="E45" s="105">
        <f>C45*D45</f>
        <v>3.522472</v>
      </c>
    </row>
    <row r="46" spans="2:5" ht="15.75" x14ac:dyDescent="0.25">
      <c r="B46" s="206" t="s">
        <v>13</v>
      </c>
      <c r="C46" s="75">
        <v>0.01</v>
      </c>
      <c r="D46" s="105">
        <v>74.514835000000005</v>
      </c>
      <c r="E46" s="105">
        <f>C46*D46</f>
        <v>0.74514835000000001</v>
      </c>
    </row>
    <row r="47" spans="2:5" ht="15.75" x14ac:dyDescent="0.25">
      <c r="B47" s="75"/>
      <c r="C47" s="75" t="s">
        <v>2</v>
      </c>
      <c r="D47" s="105"/>
      <c r="E47" s="115">
        <f>SUM(E44:E46)</f>
        <v>5.5676203500000003</v>
      </c>
    </row>
    <row r="48" spans="2:5" ht="15.75" x14ac:dyDescent="0.25">
      <c r="B48" s="116"/>
      <c r="C48" s="117" t="s">
        <v>16</v>
      </c>
      <c r="D48" s="118">
        <f>D42</f>
        <v>0</v>
      </c>
      <c r="E48" s="106">
        <f>E47*D48</f>
        <v>0</v>
      </c>
    </row>
    <row r="49" spans="2:8" ht="15.75" x14ac:dyDescent="0.25">
      <c r="B49" s="9" t="s">
        <v>122</v>
      </c>
      <c r="C49" s="6" t="s">
        <v>123</v>
      </c>
      <c r="D49" s="6"/>
      <c r="E49" s="7"/>
    </row>
    <row r="50" spans="2:8" ht="15.75" x14ac:dyDescent="0.25">
      <c r="B50" s="6" t="s">
        <v>122</v>
      </c>
      <c r="C50" s="6">
        <v>0.1</v>
      </c>
      <c r="D50" s="107">
        <v>135</v>
      </c>
      <c r="E50" s="7">
        <f>C50*D50</f>
        <v>13.5</v>
      </c>
    </row>
    <row r="51" spans="2:8" ht="15.75" x14ac:dyDescent="0.25">
      <c r="B51" s="6"/>
      <c r="C51" s="6" t="s">
        <v>2</v>
      </c>
      <c r="D51" s="6"/>
      <c r="E51" s="48">
        <f>E50</f>
        <v>13.5</v>
      </c>
    </row>
    <row r="52" spans="2:8" ht="15.75" x14ac:dyDescent="0.25">
      <c r="B52" s="6"/>
      <c r="C52" s="9" t="s">
        <v>16</v>
      </c>
      <c r="D52" s="9">
        <f>D48</f>
        <v>0</v>
      </c>
      <c r="E52" s="48">
        <f>E51*D52</f>
        <v>0</v>
      </c>
    </row>
    <row r="53" spans="2:8" ht="15.75" x14ac:dyDescent="0.25">
      <c r="B53" s="9" t="s">
        <v>99</v>
      </c>
      <c r="C53" s="75" t="s">
        <v>134</v>
      </c>
      <c r="D53" s="75"/>
      <c r="E53" s="105"/>
    </row>
    <row r="54" spans="2:8" ht="15.75" x14ac:dyDescent="0.25">
      <c r="B54" s="6" t="s">
        <v>26</v>
      </c>
      <c r="C54" s="75">
        <v>0.05</v>
      </c>
      <c r="D54" s="108">
        <v>90</v>
      </c>
      <c r="E54" s="105">
        <f>C54*D54</f>
        <v>4.5</v>
      </c>
    </row>
    <row r="55" spans="2:8" ht="15.75" x14ac:dyDescent="0.25">
      <c r="B55" s="75"/>
      <c r="C55" s="75" t="s">
        <v>2</v>
      </c>
      <c r="D55" s="75"/>
      <c r="E55" s="115">
        <f>E54</f>
        <v>4.5</v>
      </c>
    </row>
    <row r="56" spans="2:8" ht="15.75" x14ac:dyDescent="0.25">
      <c r="B56" s="75"/>
      <c r="C56" s="110" t="s">
        <v>16</v>
      </c>
      <c r="D56" s="118">
        <f>D52</f>
        <v>0</v>
      </c>
      <c r="E56" s="106">
        <f>E55*D56</f>
        <v>0</v>
      </c>
    </row>
    <row r="57" spans="2:8" ht="18.75" x14ac:dyDescent="0.3">
      <c r="B57" s="250" t="s">
        <v>51</v>
      </c>
      <c r="C57" s="110"/>
      <c r="D57" s="118"/>
      <c r="E57" s="270">
        <f>E41+E47+E51+E55</f>
        <v>42.314012706999911</v>
      </c>
    </row>
    <row r="58" spans="2:8" ht="15.75" x14ac:dyDescent="0.25">
      <c r="B58" s="186" t="s">
        <v>124</v>
      </c>
      <c r="C58" s="156" t="s">
        <v>17</v>
      </c>
      <c r="D58" s="156"/>
      <c r="E58" s="107"/>
    </row>
    <row r="59" spans="2:8" ht="15.75" x14ac:dyDescent="0.25">
      <c r="B59" s="156" t="s">
        <v>124</v>
      </c>
      <c r="C59" s="154">
        <v>6.1030000000000001E-2</v>
      </c>
      <c r="D59" s="107">
        <v>209.56720000000001</v>
      </c>
      <c r="E59" s="107">
        <f>C59*D59</f>
        <v>12.789886216000001</v>
      </c>
    </row>
    <row r="60" spans="2:8" ht="15.75" x14ac:dyDescent="0.25">
      <c r="B60" s="6"/>
      <c r="C60" s="6" t="s">
        <v>2</v>
      </c>
      <c r="D60" s="6"/>
      <c r="E60" s="48">
        <f>SUM(E59:E59)</f>
        <v>12.789886216000001</v>
      </c>
    </row>
    <row r="61" spans="2:8" ht="15.75" x14ac:dyDescent="0.25">
      <c r="B61" s="6"/>
      <c r="C61" s="9" t="s">
        <v>48</v>
      </c>
      <c r="D61" s="306">
        <f>D56</f>
        <v>0</v>
      </c>
      <c r="E61" s="48">
        <f>E60*D61</f>
        <v>0</v>
      </c>
    </row>
    <row r="62" spans="2:8" ht="15.75" x14ac:dyDescent="0.25">
      <c r="B62" s="119" t="s">
        <v>67</v>
      </c>
      <c r="C62" s="75" t="s">
        <v>92</v>
      </c>
      <c r="D62" s="75"/>
      <c r="E62" s="105"/>
      <c r="F62" s="77"/>
      <c r="G62" s="77"/>
      <c r="H62" s="84"/>
    </row>
    <row r="63" spans="2:8" ht="15.75" x14ac:dyDescent="0.25">
      <c r="B63" s="75" t="s">
        <v>19</v>
      </c>
      <c r="C63" s="120">
        <v>8.5999999999999993E-2</v>
      </c>
      <c r="D63" s="105">
        <v>36.342615000000002</v>
      </c>
      <c r="E63" s="105">
        <f t="shared" ref="E63:E71" si="1">C63*D63</f>
        <v>3.1254648899999999</v>
      </c>
      <c r="F63" s="77"/>
      <c r="G63" s="77"/>
      <c r="H63" s="84"/>
    </row>
    <row r="64" spans="2:8" ht="15.75" x14ac:dyDescent="0.25">
      <c r="B64" s="75" t="s">
        <v>174</v>
      </c>
      <c r="C64" s="75">
        <v>4.0000000000000001E-3</v>
      </c>
      <c r="D64" s="109">
        <v>129.15905000000001</v>
      </c>
      <c r="E64" s="105">
        <f t="shared" si="1"/>
        <v>0.51663619999999999</v>
      </c>
      <c r="F64" s="77"/>
      <c r="G64" s="77"/>
      <c r="H64" s="84"/>
    </row>
    <row r="65" spans="2:8" ht="15.75" x14ac:dyDescent="0.25">
      <c r="B65" s="75" t="s">
        <v>68</v>
      </c>
      <c r="C65" s="75">
        <v>1.4999999999999999E-2</v>
      </c>
      <c r="D65" s="109">
        <v>248.86104615385</v>
      </c>
      <c r="E65" s="105">
        <f t="shared" si="1"/>
        <v>3.73291569230775</v>
      </c>
      <c r="F65" s="77"/>
      <c r="G65" s="77"/>
      <c r="H65" s="84"/>
    </row>
    <row r="66" spans="2:8" ht="15.75" x14ac:dyDescent="0.25">
      <c r="B66" s="75" t="s">
        <v>155</v>
      </c>
      <c r="C66" s="75">
        <v>2.46E-2</v>
      </c>
      <c r="D66" s="109">
        <v>563.41999999999996</v>
      </c>
      <c r="E66" s="105">
        <f t="shared" si="1"/>
        <v>13.860131999999998</v>
      </c>
      <c r="F66" s="77"/>
      <c r="G66" s="77"/>
      <c r="H66" s="84"/>
    </row>
    <row r="67" spans="2:8" ht="15.75" x14ac:dyDescent="0.25">
      <c r="B67" s="75" t="s">
        <v>21</v>
      </c>
      <c r="C67" s="75">
        <v>0.05</v>
      </c>
      <c r="D67" s="105">
        <v>31.892499999999998</v>
      </c>
      <c r="E67" s="105">
        <f t="shared" si="1"/>
        <v>1.594625</v>
      </c>
      <c r="F67" s="77"/>
      <c r="G67" s="77"/>
      <c r="H67" s="84"/>
    </row>
    <row r="68" spans="2:8" ht="15.75" x14ac:dyDescent="0.25">
      <c r="B68" s="75" t="s">
        <v>22</v>
      </c>
      <c r="C68" s="75">
        <v>1.2999999999999999E-2</v>
      </c>
      <c r="D68" s="105">
        <v>33.375869999999999</v>
      </c>
      <c r="E68" s="105">
        <f t="shared" si="1"/>
        <v>0.43388630999999994</v>
      </c>
      <c r="F68" s="77"/>
      <c r="G68" s="77"/>
      <c r="H68" s="84"/>
    </row>
    <row r="69" spans="2:8" ht="15.75" x14ac:dyDescent="0.25">
      <c r="B69" s="103" t="s">
        <v>12</v>
      </c>
      <c r="C69" s="104">
        <v>7.0000000000000001E-3</v>
      </c>
      <c r="D69" s="105">
        <v>750</v>
      </c>
      <c r="E69" s="105">
        <f t="shared" si="1"/>
        <v>5.25</v>
      </c>
      <c r="F69" s="77"/>
      <c r="G69" s="77"/>
      <c r="H69" s="84"/>
    </row>
    <row r="70" spans="2:8" ht="15.75" x14ac:dyDescent="0.25">
      <c r="B70" s="75" t="s">
        <v>29</v>
      </c>
      <c r="C70" s="75">
        <v>5.0000000000000001E-3</v>
      </c>
      <c r="D70" s="107">
        <v>217.75280000000001</v>
      </c>
      <c r="E70" s="105">
        <f t="shared" si="1"/>
        <v>1.0887640000000001</v>
      </c>
      <c r="F70" s="77"/>
      <c r="G70" s="77"/>
      <c r="H70" s="84"/>
    </row>
    <row r="71" spans="2:8" ht="15.75" x14ac:dyDescent="0.25">
      <c r="B71" s="75" t="s">
        <v>70</v>
      </c>
      <c r="C71" s="75">
        <v>2E-3</v>
      </c>
      <c r="D71" s="109">
        <v>17.883559999999999</v>
      </c>
      <c r="E71" s="105">
        <f t="shared" si="1"/>
        <v>3.5767119999999999E-2</v>
      </c>
      <c r="F71" s="77"/>
      <c r="G71" s="77"/>
      <c r="H71" s="84"/>
    </row>
    <row r="72" spans="2:8" ht="15.75" x14ac:dyDescent="0.25">
      <c r="B72" s="75"/>
      <c r="C72" s="75" t="s">
        <v>2</v>
      </c>
      <c r="D72" s="75"/>
      <c r="E72" s="115">
        <f>SUM(E63:E71)</f>
        <v>29.638191212307746</v>
      </c>
      <c r="F72" s="77"/>
      <c r="G72" s="77"/>
      <c r="H72" s="85"/>
    </row>
    <row r="73" spans="2:8" ht="15.75" x14ac:dyDescent="0.25">
      <c r="B73" s="116"/>
      <c r="C73" s="117" t="s">
        <v>16</v>
      </c>
      <c r="D73" s="118">
        <f>D56</f>
        <v>0</v>
      </c>
      <c r="E73" s="106">
        <f>D73*E72</f>
        <v>0</v>
      </c>
      <c r="F73" s="86"/>
      <c r="G73" s="86"/>
      <c r="H73" s="86"/>
    </row>
    <row r="74" spans="2:8" ht="15.75" x14ac:dyDescent="0.25">
      <c r="B74" s="56" t="s">
        <v>84</v>
      </c>
      <c r="C74" s="57" t="s">
        <v>64</v>
      </c>
      <c r="D74" s="57"/>
      <c r="E74" s="57"/>
      <c r="F74" s="82"/>
      <c r="G74" s="82"/>
      <c r="H74" s="82"/>
    </row>
    <row r="75" spans="2:8" ht="15.75" x14ac:dyDescent="0.25">
      <c r="B75" s="30" t="s">
        <v>88</v>
      </c>
      <c r="C75" s="57">
        <v>6.1600000000000002E-2</v>
      </c>
      <c r="D75" s="109">
        <v>542</v>
      </c>
      <c r="E75" s="58">
        <f>C75*D75</f>
        <v>33.3872</v>
      </c>
      <c r="F75" s="82"/>
      <c r="G75" s="82"/>
      <c r="H75" s="82"/>
    </row>
    <row r="76" spans="2:8" ht="15.75" x14ac:dyDescent="0.25">
      <c r="B76" s="29" t="s">
        <v>21</v>
      </c>
      <c r="C76" s="123">
        <v>2.3900000000000001E-2</v>
      </c>
      <c r="D76" s="105">
        <v>31.892499999999998</v>
      </c>
      <c r="E76" s="58">
        <f t="shared" ref="E76:E82" si="2">C76*D76</f>
        <v>0.76223074999999996</v>
      </c>
      <c r="F76" s="82"/>
      <c r="G76" s="82"/>
      <c r="H76" s="82"/>
    </row>
    <row r="77" spans="2:8" ht="15.75" x14ac:dyDescent="0.25">
      <c r="B77" s="29" t="s">
        <v>26</v>
      </c>
      <c r="C77" s="123">
        <v>8.0000000000000002E-3</v>
      </c>
      <c r="D77" s="108">
        <v>90</v>
      </c>
      <c r="E77" s="58">
        <f t="shared" si="2"/>
        <v>0.72</v>
      </c>
      <c r="F77" s="82"/>
      <c r="G77" s="82"/>
      <c r="H77" s="82"/>
    </row>
    <row r="78" spans="2:8" ht="15.75" x14ac:dyDescent="0.25">
      <c r="B78" s="29" t="s">
        <v>65</v>
      </c>
      <c r="C78" s="123">
        <v>1.7000000000000001E-2</v>
      </c>
      <c r="D78" s="109">
        <v>70.449439999999996</v>
      </c>
      <c r="E78" s="58">
        <f t="shared" si="2"/>
        <v>1.19764048</v>
      </c>
      <c r="F78" s="82"/>
      <c r="G78" s="82"/>
      <c r="H78" s="82"/>
    </row>
    <row r="79" spans="2:8" ht="15.75" x14ac:dyDescent="0.25">
      <c r="B79" s="29" t="s">
        <v>23</v>
      </c>
      <c r="C79" s="123">
        <v>8.0000000000000002E-3</v>
      </c>
      <c r="D79" s="109">
        <v>138</v>
      </c>
      <c r="E79" s="58">
        <f t="shared" si="2"/>
        <v>1.1040000000000001</v>
      </c>
      <c r="F79" s="82"/>
      <c r="G79" s="82"/>
      <c r="H79" s="82"/>
    </row>
    <row r="80" spans="2:8" ht="15.75" x14ac:dyDescent="0.25">
      <c r="B80" s="29" t="s">
        <v>31</v>
      </c>
      <c r="C80" s="123">
        <v>8.0000000000000002E-3</v>
      </c>
      <c r="D80" s="108">
        <v>36</v>
      </c>
      <c r="E80" s="58">
        <f t="shared" si="2"/>
        <v>0.28800000000000003</v>
      </c>
      <c r="F80" s="82"/>
      <c r="G80" s="82"/>
      <c r="H80" s="82"/>
    </row>
    <row r="81" spans="2:8" ht="15.75" x14ac:dyDescent="0.25">
      <c r="B81" s="29" t="s">
        <v>70</v>
      </c>
      <c r="C81" s="123">
        <v>5.0000000000000001E-3</v>
      </c>
      <c r="D81" s="109">
        <v>17.883559999999999</v>
      </c>
      <c r="E81" s="58">
        <f t="shared" si="2"/>
        <v>8.9417799999999992E-2</v>
      </c>
      <c r="F81" s="82"/>
      <c r="G81" s="82"/>
      <c r="H81" s="82"/>
    </row>
    <row r="82" spans="2:8" ht="15.75" x14ac:dyDescent="0.25">
      <c r="B82" s="30" t="s">
        <v>164</v>
      </c>
      <c r="C82" s="123">
        <v>8.0000000000000002E-3</v>
      </c>
      <c r="D82" s="107">
        <v>374.3</v>
      </c>
      <c r="E82" s="58">
        <f t="shared" si="2"/>
        <v>2.9944000000000002</v>
      </c>
      <c r="F82" s="82"/>
      <c r="G82" s="82"/>
      <c r="H82" s="82"/>
    </row>
    <row r="83" spans="2:8" ht="15.75" x14ac:dyDescent="0.25">
      <c r="B83" s="57"/>
      <c r="C83" s="57" t="s">
        <v>2</v>
      </c>
      <c r="D83" s="57"/>
      <c r="E83" s="48">
        <f>SUM(E75:E82)</f>
        <v>40.542889029999991</v>
      </c>
      <c r="F83" s="82"/>
      <c r="G83" s="82"/>
      <c r="H83" s="82"/>
    </row>
    <row r="84" spans="2:8" ht="15.75" x14ac:dyDescent="0.25">
      <c r="B84" s="75"/>
      <c r="C84" s="110" t="s">
        <v>14</v>
      </c>
      <c r="D84" s="118">
        <f>D73</f>
        <v>0</v>
      </c>
      <c r="E84" s="106">
        <f>E83*D84</f>
        <v>0</v>
      </c>
      <c r="F84" s="82"/>
      <c r="G84" s="82"/>
      <c r="H84" s="87"/>
    </row>
    <row r="85" spans="2:8" ht="15.75" x14ac:dyDescent="0.25">
      <c r="B85" s="110" t="s">
        <v>41</v>
      </c>
      <c r="C85" s="75" t="s">
        <v>72</v>
      </c>
      <c r="D85" s="75"/>
      <c r="E85" s="75"/>
      <c r="F85" s="82"/>
      <c r="G85" s="82"/>
      <c r="H85" s="87"/>
    </row>
    <row r="86" spans="2:8" ht="15.75" x14ac:dyDescent="0.25">
      <c r="B86" s="103" t="s">
        <v>36</v>
      </c>
      <c r="C86" s="104">
        <v>3.9E-2</v>
      </c>
      <c r="D86" s="58">
        <v>52</v>
      </c>
      <c r="E86" s="105">
        <f>C86*D86</f>
        <v>2.028</v>
      </c>
      <c r="F86" s="82"/>
      <c r="G86" s="82"/>
      <c r="H86" s="87"/>
    </row>
    <row r="87" spans="2:8" ht="15.75" x14ac:dyDescent="0.25">
      <c r="B87" s="103" t="s">
        <v>12</v>
      </c>
      <c r="C87" s="104">
        <v>0.01</v>
      </c>
      <c r="D87" s="105">
        <v>750</v>
      </c>
      <c r="E87" s="105">
        <f>C87*D87</f>
        <v>7.5</v>
      </c>
      <c r="F87" s="82"/>
      <c r="G87" s="82"/>
      <c r="H87" s="87"/>
    </row>
    <row r="88" spans="2:8" ht="15.75" x14ac:dyDescent="0.25">
      <c r="B88" s="103" t="s">
        <v>13</v>
      </c>
      <c r="C88" s="104">
        <v>5.0000000000000001E-3</v>
      </c>
      <c r="D88" s="105">
        <v>74.514835000000005</v>
      </c>
      <c r="E88" s="105">
        <f>C88*D88</f>
        <v>0.37257417500000001</v>
      </c>
      <c r="F88" s="82"/>
      <c r="G88" s="82"/>
      <c r="H88" s="87"/>
    </row>
    <row r="89" spans="2:8" ht="15.75" x14ac:dyDescent="0.25">
      <c r="B89" s="103" t="s">
        <v>70</v>
      </c>
      <c r="C89" s="104">
        <v>4.4999999999999997E-3</v>
      </c>
      <c r="D89" s="109">
        <v>17.883559999999999</v>
      </c>
      <c r="E89" s="105">
        <f>C89*D89</f>
        <v>8.0476019999999995E-2</v>
      </c>
      <c r="F89" s="82"/>
      <c r="G89" s="82"/>
      <c r="H89" s="87"/>
    </row>
    <row r="90" spans="2:8" ht="15.75" x14ac:dyDescent="0.25">
      <c r="B90" s="75"/>
      <c r="C90" s="75" t="s">
        <v>2</v>
      </c>
      <c r="D90" s="75"/>
      <c r="E90" s="115">
        <f>SUM(E86:E89)</f>
        <v>9.9810501950000017</v>
      </c>
      <c r="F90" s="82"/>
      <c r="G90" s="82"/>
      <c r="H90" s="87"/>
    </row>
    <row r="91" spans="2:8" ht="15.75" x14ac:dyDescent="0.25">
      <c r="B91" s="75"/>
      <c r="C91" s="110" t="s">
        <v>14</v>
      </c>
      <c r="D91" s="129">
        <f>D84</f>
        <v>0</v>
      </c>
      <c r="E91" s="115">
        <f>E90*D91</f>
        <v>0</v>
      </c>
      <c r="F91" s="82"/>
      <c r="G91" s="82"/>
      <c r="H91" s="87"/>
    </row>
    <row r="92" spans="2:8" ht="15.75" x14ac:dyDescent="0.25">
      <c r="B92" s="9" t="s">
        <v>85</v>
      </c>
      <c r="C92" s="6" t="s">
        <v>15</v>
      </c>
      <c r="D92" s="7"/>
      <c r="E92" s="7"/>
      <c r="F92" s="82"/>
      <c r="G92" s="82"/>
      <c r="H92" s="87"/>
    </row>
    <row r="93" spans="2:8" ht="15.75" x14ac:dyDescent="0.25">
      <c r="B93" s="30" t="s">
        <v>43</v>
      </c>
      <c r="C93" s="6">
        <v>4.5999999999999999E-2</v>
      </c>
      <c r="D93" s="107">
        <v>135</v>
      </c>
      <c r="E93" s="7">
        <f>C93*D93</f>
        <v>6.21</v>
      </c>
      <c r="F93" s="77"/>
      <c r="G93" s="77"/>
      <c r="H93" s="84"/>
    </row>
    <row r="94" spans="2:8" ht="15.75" x14ac:dyDescent="0.25">
      <c r="B94" s="30" t="s">
        <v>13</v>
      </c>
      <c r="C94" s="6">
        <v>1.4999999999999999E-2</v>
      </c>
      <c r="D94" s="105">
        <v>74.514835000000005</v>
      </c>
      <c r="E94" s="7">
        <f>C94*D94</f>
        <v>1.117722525</v>
      </c>
      <c r="F94" s="77"/>
      <c r="G94" s="77"/>
      <c r="H94" s="84"/>
    </row>
    <row r="95" spans="2:8" ht="15.75" x14ac:dyDescent="0.25">
      <c r="B95" s="30" t="s">
        <v>35</v>
      </c>
      <c r="C95" s="6">
        <v>2.0000000000000001E-4</v>
      </c>
      <c r="D95" s="107">
        <v>546.44200000000001</v>
      </c>
      <c r="E95" s="7">
        <f>C95*D95</f>
        <v>0.10928840000000001</v>
      </c>
      <c r="F95" s="77"/>
      <c r="G95" s="77"/>
      <c r="H95" s="84"/>
    </row>
    <row r="96" spans="2:8" ht="15.75" x14ac:dyDescent="0.25">
      <c r="B96" s="6"/>
      <c r="C96" s="6" t="s">
        <v>2</v>
      </c>
      <c r="D96" s="7"/>
      <c r="E96" s="48">
        <f>SUM(E93:E95)</f>
        <v>7.4370109250000001</v>
      </c>
      <c r="F96" s="77"/>
      <c r="G96" s="77"/>
      <c r="H96" s="84"/>
    </row>
    <row r="97" spans="2:8" ht="15.75" x14ac:dyDescent="0.25">
      <c r="B97" s="16"/>
      <c r="C97" s="49" t="s">
        <v>16</v>
      </c>
      <c r="D97" s="71">
        <f>D91</f>
        <v>0</v>
      </c>
      <c r="E97" s="127">
        <f>E96*D97</f>
        <v>0</v>
      </c>
      <c r="F97" s="77"/>
      <c r="G97" s="77"/>
      <c r="H97" s="85"/>
    </row>
    <row r="98" spans="2:8" ht="15.75" x14ac:dyDescent="0.25">
      <c r="B98" s="9" t="s">
        <v>95</v>
      </c>
      <c r="C98" s="6" t="s">
        <v>33</v>
      </c>
      <c r="D98" s="6"/>
      <c r="E98" s="7"/>
      <c r="F98" s="86"/>
      <c r="G98" s="86"/>
      <c r="H98" s="86"/>
    </row>
    <row r="99" spans="2:8" ht="15.75" x14ac:dyDescent="0.25">
      <c r="B99" s="6" t="s">
        <v>118</v>
      </c>
      <c r="C99" s="6">
        <v>0.03</v>
      </c>
      <c r="D99" s="7">
        <v>84</v>
      </c>
      <c r="E99" s="7">
        <f>C99*D99</f>
        <v>2.52</v>
      </c>
      <c r="F99" s="77"/>
      <c r="G99" s="77"/>
      <c r="H99" s="84"/>
    </row>
    <row r="100" spans="2:8" ht="15.75" x14ac:dyDescent="0.25">
      <c r="B100" s="6" t="s">
        <v>26</v>
      </c>
      <c r="C100" s="6">
        <v>0.03</v>
      </c>
      <c r="D100" s="107">
        <v>90</v>
      </c>
      <c r="E100" s="7">
        <f>C100*D100</f>
        <v>2.6999999999999997</v>
      </c>
      <c r="F100" s="77"/>
      <c r="G100" s="77"/>
      <c r="H100" s="84"/>
    </row>
    <row r="101" spans="2:8" ht="15.75" x14ac:dyDescent="0.25">
      <c r="B101" s="6"/>
      <c r="C101" s="6" t="s">
        <v>2</v>
      </c>
      <c r="D101" s="6"/>
      <c r="E101" s="48">
        <f>E99+E100</f>
        <v>5.22</v>
      </c>
      <c r="F101" s="77"/>
      <c r="G101" s="77"/>
      <c r="H101" s="84"/>
    </row>
    <row r="102" spans="2:8" ht="15.75" x14ac:dyDescent="0.25">
      <c r="B102" s="6"/>
      <c r="C102" s="9" t="s">
        <v>16</v>
      </c>
      <c r="D102" s="71">
        <f>D97</f>
        <v>0</v>
      </c>
      <c r="E102" s="127">
        <f>E101*D102</f>
        <v>0</v>
      </c>
      <c r="F102" s="77"/>
      <c r="G102" s="77"/>
      <c r="H102" s="85"/>
    </row>
    <row r="103" spans="2:8" ht="15.75" x14ac:dyDescent="0.25">
      <c r="B103" s="373" t="s">
        <v>50</v>
      </c>
      <c r="C103" s="374"/>
      <c r="D103" s="375"/>
      <c r="E103" s="106">
        <f>E60+E72+E83+E90+E96+E101</f>
        <v>105.60902757830773</v>
      </c>
      <c r="F103" s="77"/>
      <c r="G103" s="77"/>
      <c r="H103" s="85"/>
    </row>
    <row r="104" spans="2:8" ht="15.75" x14ac:dyDescent="0.25">
      <c r="B104" s="373" t="s">
        <v>51</v>
      </c>
      <c r="C104" s="374"/>
      <c r="D104" s="375"/>
      <c r="E104" s="106">
        <f>SUM(E57,E103)</f>
        <v>147.92304028530765</v>
      </c>
    </row>
    <row r="105" spans="2:8" ht="15.75" x14ac:dyDescent="0.25">
      <c r="B105" s="88"/>
      <c r="C105" s="88"/>
      <c r="D105" s="88"/>
      <c r="E105" s="89"/>
    </row>
    <row r="106" spans="2:8" ht="15.75" x14ac:dyDescent="0.25">
      <c r="B106" s="88"/>
      <c r="C106" s="88"/>
      <c r="D106" s="88"/>
      <c r="E106" s="89"/>
    </row>
    <row r="107" spans="2:8" ht="15.75" x14ac:dyDescent="0.25">
      <c r="B107" s="88"/>
      <c r="C107" s="88"/>
      <c r="D107" s="88"/>
      <c r="E107" s="89"/>
    </row>
    <row r="108" spans="2:8" ht="15.75" x14ac:dyDescent="0.25">
      <c r="B108" s="88"/>
      <c r="C108" s="88"/>
      <c r="D108" s="88"/>
      <c r="E108" s="89"/>
    </row>
    <row r="109" spans="2:8" ht="15.75" x14ac:dyDescent="0.25">
      <c r="B109" s="88"/>
      <c r="C109" s="88"/>
      <c r="D109" s="88"/>
      <c r="E109" s="89"/>
    </row>
    <row r="110" spans="2:8" ht="15.75" x14ac:dyDescent="0.25">
      <c r="B110" s="88"/>
      <c r="C110" s="88"/>
      <c r="D110" s="88"/>
      <c r="E110" s="89"/>
    </row>
    <row r="111" spans="2:8" ht="15.75" x14ac:dyDescent="0.25">
      <c r="B111" s="88"/>
      <c r="C111" s="88"/>
      <c r="D111" s="88"/>
      <c r="E111" s="89"/>
    </row>
    <row r="112" spans="2:8" ht="15.75" x14ac:dyDescent="0.25">
      <c r="B112" s="88"/>
      <c r="C112" s="88"/>
      <c r="D112" s="88"/>
      <c r="E112" s="89"/>
    </row>
    <row r="113" spans="2:5" ht="15.75" x14ac:dyDescent="0.25">
      <c r="B113" s="88"/>
      <c r="C113" s="88"/>
      <c r="D113" s="88"/>
      <c r="E113" s="89"/>
    </row>
    <row r="114" spans="2:5" ht="15.75" x14ac:dyDescent="0.25">
      <c r="B114" s="88"/>
      <c r="C114" s="88"/>
      <c r="D114" s="88"/>
      <c r="E114" s="89"/>
    </row>
    <row r="115" spans="2:5" ht="15.75" x14ac:dyDescent="0.25">
      <c r="B115" s="88"/>
      <c r="C115" s="88"/>
      <c r="D115" s="88"/>
      <c r="E115" s="89"/>
    </row>
    <row r="116" spans="2:5" ht="15.75" x14ac:dyDescent="0.25">
      <c r="B116" s="88"/>
      <c r="C116" s="88"/>
      <c r="D116" s="88"/>
      <c r="E116" s="89"/>
    </row>
    <row r="117" spans="2:5" ht="15.75" x14ac:dyDescent="0.25">
      <c r="B117" s="88"/>
      <c r="C117" s="88"/>
      <c r="D117" s="88"/>
      <c r="E117" s="89"/>
    </row>
    <row r="118" spans="2:5" ht="15.75" x14ac:dyDescent="0.25">
      <c r="B118" s="88"/>
      <c r="C118" s="88"/>
      <c r="D118" s="88"/>
      <c r="E118" s="89"/>
    </row>
    <row r="119" spans="2:5" ht="15.75" x14ac:dyDescent="0.25">
      <c r="B119" s="88"/>
      <c r="C119" s="88"/>
      <c r="D119" s="88"/>
      <c r="E119" s="89"/>
    </row>
    <row r="120" spans="2:5" ht="15.75" x14ac:dyDescent="0.25">
      <c r="B120" s="88"/>
      <c r="C120" s="88"/>
      <c r="D120" s="88"/>
      <c r="E120" s="89"/>
    </row>
    <row r="121" spans="2:5" ht="15.75" x14ac:dyDescent="0.25">
      <c r="B121" s="88"/>
      <c r="C121" s="88"/>
      <c r="D121" s="88"/>
      <c r="E121" s="89"/>
    </row>
    <row r="122" spans="2:5" ht="15.75" x14ac:dyDescent="0.25">
      <c r="B122" s="88"/>
      <c r="C122" s="88"/>
      <c r="D122" s="88"/>
      <c r="E122" s="89"/>
    </row>
    <row r="123" spans="2:5" ht="15.75" x14ac:dyDescent="0.25">
      <c r="B123" s="88"/>
      <c r="C123" s="88"/>
      <c r="D123" s="88"/>
      <c r="E123" s="89"/>
    </row>
    <row r="124" spans="2:5" ht="15.75" x14ac:dyDescent="0.25">
      <c r="B124" s="88"/>
      <c r="C124" s="88"/>
      <c r="D124" s="88"/>
      <c r="E124" s="89"/>
    </row>
    <row r="125" spans="2:5" ht="15.75" x14ac:dyDescent="0.25">
      <c r="B125" s="88"/>
      <c r="C125" s="88"/>
      <c r="D125" s="88"/>
      <c r="E125" s="89"/>
    </row>
    <row r="126" spans="2:5" ht="15.75" x14ac:dyDescent="0.25">
      <c r="B126" s="88"/>
      <c r="C126" s="88"/>
      <c r="D126" s="88"/>
      <c r="E126" s="89"/>
    </row>
    <row r="127" spans="2:5" ht="15.75" x14ac:dyDescent="0.25">
      <c r="B127" s="88"/>
      <c r="C127" s="88"/>
      <c r="D127" s="88"/>
      <c r="E127" s="89"/>
    </row>
    <row r="128" spans="2:5" ht="15.75" x14ac:dyDescent="0.25">
      <c r="B128" s="88"/>
      <c r="C128" s="88"/>
      <c r="D128" s="88"/>
      <c r="E128" s="89"/>
    </row>
    <row r="129" spans="2:8" ht="15.75" x14ac:dyDescent="0.25">
      <c r="B129" s="88"/>
      <c r="C129" s="88"/>
      <c r="D129" s="88"/>
      <c r="E129" s="89"/>
    </row>
    <row r="130" spans="2:8" ht="15.75" x14ac:dyDescent="0.25">
      <c r="B130" s="88"/>
      <c r="C130" s="88"/>
      <c r="D130" s="88"/>
      <c r="E130" s="89"/>
    </row>
    <row r="131" spans="2:8" ht="15.75" x14ac:dyDescent="0.25">
      <c r="B131" s="88"/>
      <c r="C131" s="88"/>
      <c r="D131" s="88"/>
      <c r="E131" s="89"/>
    </row>
    <row r="132" spans="2:8" ht="15.75" x14ac:dyDescent="0.25">
      <c r="B132" s="88"/>
      <c r="C132" s="88"/>
      <c r="D132" s="88"/>
      <c r="E132" s="89"/>
    </row>
    <row r="133" spans="2:8" ht="15.75" customHeight="1" x14ac:dyDescent="0.25">
      <c r="B133" s="314"/>
      <c r="C133" s="314" t="s">
        <v>55</v>
      </c>
      <c r="D133" s="314" t="s">
        <v>2</v>
      </c>
      <c r="E133" s="314" t="s">
        <v>48</v>
      </c>
      <c r="F133" s="333" t="s">
        <v>56</v>
      </c>
      <c r="G133" s="314" t="s">
        <v>16</v>
      </c>
      <c r="H133" s="314"/>
    </row>
    <row r="134" spans="2:8" ht="47.25" x14ac:dyDescent="0.25">
      <c r="B134" s="314"/>
      <c r="C134" s="314"/>
      <c r="D134" s="314"/>
      <c r="E134" s="314"/>
      <c r="F134" s="333"/>
      <c r="G134" s="171" t="s">
        <v>93</v>
      </c>
      <c r="H134" s="171" t="s">
        <v>94</v>
      </c>
    </row>
    <row r="135" spans="2:8" ht="15.75" x14ac:dyDescent="0.25">
      <c r="B135" s="102" t="s">
        <v>19</v>
      </c>
      <c r="C135" s="124" t="e">
        <f>#REF!+C63</f>
        <v>#REF!</v>
      </c>
      <c r="D135" s="58">
        <v>36</v>
      </c>
      <c r="E135" s="58" t="e">
        <f t="shared" ref="E135:E153" si="3">C135*D135</f>
        <v>#REF!</v>
      </c>
      <c r="F135" s="152" t="e">
        <f t="shared" ref="F135:F153" si="4">C135</f>
        <v>#REF!</v>
      </c>
      <c r="G135" s="153" t="e">
        <f>F135*D135*45</f>
        <v>#REF!</v>
      </c>
      <c r="H135" s="152" t="e">
        <f>G135/D135</f>
        <v>#REF!</v>
      </c>
    </row>
    <row r="136" spans="2:8" ht="15.75" x14ac:dyDescent="0.25">
      <c r="B136" s="102" t="s">
        <v>22</v>
      </c>
      <c r="C136" s="124" t="e">
        <f>#REF!+C68</f>
        <v>#REF!</v>
      </c>
      <c r="D136" s="58">
        <v>36</v>
      </c>
      <c r="E136" s="58" t="e">
        <f t="shared" si="3"/>
        <v>#REF!</v>
      </c>
      <c r="F136" s="152" t="e">
        <f t="shared" si="4"/>
        <v>#REF!</v>
      </c>
      <c r="G136" s="153" t="e">
        <f t="shared" ref="G136" si="5">F136*D136*45</f>
        <v>#REF!</v>
      </c>
      <c r="H136" s="152" t="e">
        <f t="shared" ref="H136" si="6">G136/D136</f>
        <v>#REF!</v>
      </c>
    </row>
    <row r="137" spans="2:8" ht="15.75" x14ac:dyDescent="0.25">
      <c r="B137" s="102" t="s">
        <v>28</v>
      </c>
      <c r="C137" s="124" t="e">
        <f>#REF!</f>
        <v>#REF!</v>
      </c>
      <c r="D137" s="58">
        <v>36</v>
      </c>
      <c r="E137" s="58" t="e">
        <f t="shared" si="3"/>
        <v>#REF!</v>
      </c>
      <c r="F137" s="152" t="e">
        <f t="shared" si="4"/>
        <v>#REF!</v>
      </c>
      <c r="G137" s="153" t="e">
        <f>F137*D137*45</f>
        <v>#REF!</v>
      </c>
      <c r="H137" s="152" t="e">
        <f>G137/D137</f>
        <v>#REF!</v>
      </c>
    </row>
    <row r="138" spans="2:8" ht="15.75" x14ac:dyDescent="0.25">
      <c r="B138" s="102" t="s">
        <v>68</v>
      </c>
      <c r="C138" s="124" t="e">
        <f>#REF!+C65</f>
        <v>#REF!</v>
      </c>
      <c r="D138" s="58">
        <v>169.88</v>
      </c>
      <c r="E138" s="58" t="e">
        <f t="shared" si="3"/>
        <v>#REF!</v>
      </c>
      <c r="F138" s="152" t="e">
        <f t="shared" si="4"/>
        <v>#REF!</v>
      </c>
      <c r="G138" s="153" t="e">
        <f t="shared" ref="G138:G153" si="7">F138*D138*45</f>
        <v>#REF!</v>
      </c>
      <c r="H138" s="152" t="e">
        <f t="shared" ref="H138:H153" si="8">G138/D138</f>
        <v>#REF!</v>
      </c>
    </row>
    <row r="139" spans="2:8" ht="15.75" x14ac:dyDescent="0.25">
      <c r="B139" s="102" t="s">
        <v>21</v>
      </c>
      <c r="C139" s="124" t="e">
        <f>#REF!+C67+#REF!</f>
        <v>#REF!</v>
      </c>
      <c r="D139" s="58">
        <v>35.880000000000003</v>
      </c>
      <c r="E139" s="58" t="e">
        <f t="shared" si="3"/>
        <v>#REF!</v>
      </c>
      <c r="F139" s="152" t="e">
        <f t="shared" si="4"/>
        <v>#REF!</v>
      </c>
      <c r="G139" s="153" t="e">
        <f t="shared" si="7"/>
        <v>#REF!</v>
      </c>
      <c r="H139" s="152" t="e">
        <f t="shared" si="8"/>
        <v>#REF!</v>
      </c>
    </row>
    <row r="140" spans="2:8" ht="15.75" x14ac:dyDescent="0.25">
      <c r="B140" s="102" t="s">
        <v>23</v>
      </c>
      <c r="C140" s="124" t="e">
        <f>#REF!+C69</f>
        <v>#REF!</v>
      </c>
      <c r="D140" s="58">
        <v>141.6</v>
      </c>
      <c r="E140" s="58" t="e">
        <f t="shared" si="3"/>
        <v>#REF!</v>
      </c>
      <c r="F140" s="152" t="e">
        <f t="shared" si="4"/>
        <v>#REF!</v>
      </c>
      <c r="G140" s="153" t="e">
        <f t="shared" si="7"/>
        <v>#REF!</v>
      </c>
      <c r="H140" s="152" t="e">
        <f t="shared" si="8"/>
        <v>#REF!</v>
      </c>
    </row>
    <row r="141" spans="2:8" ht="15.75" x14ac:dyDescent="0.25">
      <c r="B141" s="102" t="s">
        <v>34</v>
      </c>
      <c r="C141" s="124">
        <f>C64</f>
        <v>4.0000000000000001E-3</v>
      </c>
      <c r="D141" s="58">
        <v>102</v>
      </c>
      <c r="E141" s="58">
        <f t="shared" si="3"/>
        <v>0.40800000000000003</v>
      </c>
      <c r="F141" s="152">
        <f t="shared" si="4"/>
        <v>4.0000000000000001E-3</v>
      </c>
      <c r="G141" s="153">
        <f t="shared" si="7"/>
        <v>18.360000000000003</v>
      </c>
      <c r="H141" s="152">
        <f t="shared" si="8"/>
        <v>0.18000000000000002</v>
      </c>
    </row>
    <row r="142" spans="2:8" ht="15.75" x14ac:dyDescent="0.25">
      <c r="B142" s="102" t="s">
        <v>29</v>
      </c>
      <c r="C142" s="124" t="e">
        <f>C70+#REF!</f>
        <v>#REF!</v>
      </c>
      <c r="D142" s="58">
        <v>182.67</v>
      </c>
      <c r="E142" s="58" t="e">
        <f t="shared" si="3"/>
        <v>#REF!</v>
      </c>
      <c r="F142" s="152" t="e">
        <f t="shared" si="4"/>
        <v>#REF!</v>
      </c>
      <c r="G142" s="153" t="e">
        <f t="shared" si="7"/>
        <v>#REF!</v>
      </c>
      <c r="H142" s="152" t="e">
        <f t="shared" si="8"/>
        <v>#REF!</v>
      </c>
    </row>
    <row r="143" spans="2:8" ht="15.75" x14ac:dyDescent="0.25">
      <c r="B143" s="103" t="s">
        <v>88</v>
      </c>
      <c r="C143" s="124" t="e">
        <f>#REF!</f>
        <v>#REF!</v>
      </c>
      <c r="D143" s="58">
        <v>518.4</v>
      </c>
      <c r="E143" s="58" t="e">
        <f t="shared" si="3"/>
        <v>#REF!</v>
      </c>
      <c r="F143" s="152" t="e">
        <f t="shared" si="4"/>
        <v>#REF!</v>
      </c>
      <c r="G143" s="153" t="e">
        <f t="shared" si="7"/>
        <v>#REF!</v>
      </c>
      <c r="H143" s="152" t="e">
        <f t="shared" si="8"/>
        <v>#REF!</v>
      </c>
    </row>
    <row r="144" spans="2:8" ht="15.75" x14ac:dyDescent="0.25">
      <c r="B144" s="103" t="s">
        <v>26</v>
      </c>
      <c r="C144" s="124" t="e">
        <f>#REF!</f>
        <v>#REF!</v>
      </c>
      <c r="D144" s="58">
        <v>91.2</v>
      </c>
      <c r="E144" s="58" t="e">
        <f t="shared" si="3"/>
        <v>#REF!</v>
      </c>
      <c r="F144" s="152" t="e">
        <f t="shared" si="4"/>
        <v>#REF!</v>
      </c>
      <c r="G144" s="153" t="e">
        <f t="shared" si="7"/>
        <v>#REF!</v>
      </c>
      <c r="H144" s="152" t="e">
        <f t="shared" si="8"/>
        <v>#REF!</v>
      </c>
    </row>
    <row r="145" spans="2:8" ht="15.75" x14ac:dyDescent="0.25">
      <c r="B145" s="103" t="s">
        <v>31</v>
      </c>
      <c r="C145" s="124" t="e">
        <f>#REF!+#REF!</f>
        <v>#REF!</v>
      </c>
      <c r="D145" s="58">
        <v>40.869999999999997</v>
      </c>
      <c r="E145" s="58" t="e">
        <f t="shared" si="3"/>
        <v>#REF!</v>
      </c>
      <c r="F145" s="152" t="e">
        <f t="shared" si="4"/>
        <v>#REF!</v>
      </c>
      <c r="G145" s="153" t="e">
        <f t="shared" si="7"/>
        <v>#REF!</v>
      </c>
      <c r="H145" s="152" t="e">
        <f t="shared" si="8"/>
        <v>#REF!</v>
      </c>
    </row>
    <row r="146" spans="2:8" ht="15.75" x14ac:dyDescent="0.25">
      <c r="B146" s="103" t="s">
        <v>70</v>
      </c>
      <c r="C146" s="124" t="e">
        <f>C71+#REF!+C89</f>
        <v>#REF!</v>
      </c>
      <c r="D146" s="58">
        <v>15.86</v>
      </c>
      <c r="E146" s="163" t="e">
        <f t="shared" si="3"/>
        <v>#REF!</v>
      </c>
      <c r="F146" s="164" t="e">
        <f t="shared" si="4"/>
        <v>#REF!</v>
      </c>
      <c r="G146" s="165" t="e">
        <f t="shared" si="7"/>
        <v>#REF!</v>
      </c>
      <c r="H146" s="164" t="e">
        <f t="shared" si="8"/>
        <v>#REF!</v>
      </c>
    </row>
    <row r="147" spans="2:8" ht="15.75" x14ac:dyDescent="0.25">
      <c r="B147" s="103" t="s">
        <v>69</v>
      </c>
      <c r="C147" s="124" t="e">
        <f>#REF!</f>
        <v>#REF!</v>
      </c>
      <c r="D147" s="58">
        <v>274.8</v>
      </c>
      <c r="E147" s="163" t="e">
        <f t="shared" si="3"/>
        <v>#REF!</v>
      </c>
      <c r="F147" s="164" t="e">
        <f t="shared" si="4"/>
        <v>#REF!</v>
      </c>
      <c r="G147" s="165" t="e">
        <f t="shared" si="7"/>
        <v>#REF!</v>
      </c>
      <c r="H147" s="164" t="e">
        <f t="shared" si="8"/>
        <v>#REF!</v>
      </c>
    </row>
    <row r="148" spans="2:8" ht="15.75" x14ac:dyDescent="0.25">
      <c r="B148" s="103" t="s">
        <v>36</v>
      </c>
      <c r="C148" s="124">
        <f>C86</f>
        <v>3.9E-2</v>
      </c>
      <c r="D148" s="58">
        <v>48</v>
      </c>
      <c r="E148" s="163">
        <f t="shared" si="3"/>
        <v>1.8719999999999999</v>
      </c>
      <c r="F148" s="164">
        <f t="shared" si="4"/>
        <v>3.9E-2</v>
      </c>
      <c r="G148" s="165">
        <f t="shared" si="7"/>
        <v>84.24</v>
      </c>
      <c r="H148" s="164">
        <f t="shared" si="8"/>
        <v>1.7549999999999999</v>
      </c>
    </row>
    <row r="149" spans="2:8" ht="15.75" x14ac:dyDescent="0.25">
      <c r="B149" s="103" t="s">
        <v>12</v>
      </c>
      <c r="C149" s="124">
        <f>C87</f>
        <v>0.01</v>
      </c>
      <c r="D149" s="58">
        <v>918</v>
      </c>
      <c r="E149" s="163">
        <f t="shared" si="3"/>
        <v>9.18</v>
      </c>
      <c r="F149" s="164">
        <f t="shared" si="4"/>
        <v>0.01</v>
      </c>
      <c r="G149" s="165">
        <f t="shared" si="7"/>
        <v>413.09999999999997</v>
      </c>
      <c r="H149" s="164">
        <f t="shared" si="8"/>
        <v>0.44999999999999996</v>
      </c>
    </row>
    <row r="150" spans="2:8" ht="15.75" x14ac:dyDescent="0.25">
      <c r="B150" s="103" t="s">
        <v>13</v>
      </c>
      <c r="C150" s="124">
        <f>C88+C94</f>
        <v>0.02</v>
      </c>
      <c r="D150" s="58">
        <v>76.8</v>
      </c>
      <c r="E150" s="58">
        <f t="shared" si="3"/>
        <v>1.536</v>
      </c>
      <c r="F150" s="152">
        <f t="shared" si="4"/>
        <v>0.02</v>
      </c>
      <c r="G150" s="153">
        <f t="shared" si="7"/>
        <v>69.12</v>
      </c>
      <c r="H150" s="152">
        <f t="shared" si="8"/>
        <v>0.90000000000000013</v>
      </c>
    </row>
    <row r="151" spans="2:8" ht="15.75" x14ac:dyDescent="0.25">
      <c r="B151" s="103" t="s">
        <v>43</v>
      </c>
      <c r="C151" s="124">
        <f>C93</f>
        <v>4.5999999999999999E-2</v>
      </c>
      <c r="D151" s="58">
        <v>120</v>
      </c>
      <c r="E151" s="58">
        <f t="shared" si="3"/>
        <v>5.52</v>
      </c>
      <c r="F151" s="152">
        <f t="shared" si="4"/>
        <v>4.5999999999999999E-2</v>
      </c>
      <c r="G151" s="153">
        <f t="shared" si="7"/>
        <v>248.39999999999998</v>
      </c>
      <c r="H151" s="152">
        <f t="shared" si="8"/>
        <v>2.0699999999999998</v>
      </c>
    </row>
    <row r="152" spans="2:8" ht="15.75" x14ac:dyDescent="0.25">
      <c r="B152" s="104" t="s">
        <v>35</v>
      </c>
      <c r="C152" s="160">
        <f>C95</f>
        <v>2.0000000000000001E-4</v>
      </c>
      <c r="D152" s="58">
        <v>492.4</v>
      </c>
      <c r="E152" s="58">
        <f t="shared" si="3"/>
        <v>9.8479999999999998E-2</v>
      </c>
      <c r="F152" s="152">
        <f t="shared" si="4"/>
        <v>2.0000000000000001E-4</v>
      </c>
      <c r="G152" s="153">
        <f t="shared" si="7"/>
        <v>4.4315999999999995</v>
      </c>
      <c r="H152" s="152">
        <f t="shared" si="8"/>
        <v>8.9999999999999993E-3</v>
      </c>
    </row>
    <row r="153" spans="2:8" ht="15.75" x14ac:dyDescent="0.25">
      <c r="B153" s="75" t="s">
        <v>18</v>
      </c>
      <c r="C153" s="124">
        <f>C99</f>
        <v>0.03</v>
      </c>
      <c r="D153" s="58">
        <v>76</v>
      </c>
      <c r="E153" s="58">
        <f t="shared" si="3"/>
        <v>2.2799999999999998</v>
      </c>
      <c r="F153" s="152">
        <f t="shared" si="4"/>
        <v>0.03</v>
      </c>
      <c r="G153" s="153">
        <f t="shared" si="7"/>
        <v>102.6</v>
      </c>
      <c r="H153" s="152">
        <f t="shared" si="8"/>
        <v>1.3499999999999999</v>
      </c>
    </row>
    <row r="154" spans="2:8" ht="15.75" x14ac:dyDescent="0.25">
      <c r="B154" s="158"/>
      <c r="C154" s="124"/>
      <c r="D154" s="58"/>
      <c r="E154" s="127" t="e">
        <f>SUM(E135:E153)</f>
        <v>#REF!</v>
      </c>
      <c r="F154" s="159"/>
      <c r="G154" s="127" t="e">
        <f>SUM(G135:G153)</f>
        <v>#REF!</v>
      </c>
      <c r="H154" s="127" t="e">
        <f>SUM(H135:H153)</f>
        <v>#REF!</v>
      </c>
    </row>
  </sheetData>
  <sortState ref="B71:H90">
    <sortCondition ref="B70"/>
  </sortState>
  <mergeCells count="19">
    <mergeCell ref="B1:C1"/>
    <mergeCell ref="D1:H1"/>
    <mergeCell ref="B2:H2"/>
    <mergeCell ref="B3:H3"/>
    <mergeCell ref="B15:H15"/>
    <mergeCell ref="C35:E35"/>
    <mergeCell ref="B8:H8"/>
    <mergeCell ref="B9:H9"/>
    <mergeCell ref="B4:E4"/>
    <mergeCell ref="B5:E6"/>
    <mergeCell ref="F5:H6"/>
    <mergeCell ref="E133:E134"/>
    <mergeCell ref="F133:F134"/>
    <mergeCell ref="G133:H133"/>
    <mergeCell ref="B103:D103"/>
    <mergeCell ref="B104:D104"/>
    <mergeCell ref="B133:B134"/>
    <mergeCell ref="C133:C134"/>
    <mergeCell ref="D133:D134"/>
  </mergeCells>
  <pageMargins left="0.70866141732283472" right="0.70866141732283472" top="0.15748031496062992" bottom="0.15748031496062992" header="0.31496062992125984" footer="0.31496062992125984"/>
  <pageSetup paperSize="9" scale="69" fitToHeight="0" orientation="portrait" verticalDpi="18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H165"/>
  <sheetViews>
    <sheetView topLeftCell="A3" zoomScale="75" zoomScaleNormal="75" workbookViewId="0">
      <selection activeCell="B3" sqref="B3:H5"/>
    </sheetView>
  </sheetViews>
  <sheetFormatPr defaultColWidth="9.140625" defaultRowHeight="15" x14ac:dyDescent="0.25"/>
  <cols>
    <col min="1" max="1" width="9.140625" style="189"/>
    <col min="2" max="2" width="43.140625" style="189" customWidth="1"/>
    <col min="3" max="3" width="11.5703125" style="189" customWidth="1"/>
    <col min="4" max="4" width="10.5703125" style="189" customWidth="1"/>
    <col min="5" max="5" width="18" style="189" customWidth="1"/>
    <col min="6" max="6" width="10.5703125" style="189" customWidth="1"/>
    <col min="7" max="7" width="10.140625" style="189" customWidth="1"/>
    <col min="8" max="8" width="13.28515625" style="189" customWidth="1"/>
    <col min="9" max="16384" width="9.140625" style="189"/>
  </cols>
  <sheetData>
    <row r="1" spans="1:8" ht="14.45" hidden="1" customHeight="1" x14ac:dyDescent="0.25"/>
    <row r="2" spans="1:8" ht="14.45" hidden="1" customHeight="1" x14ac:dyDescent="0.25"/>
    <row r="3" spans="1:8" ht="87" customHeight="1" x14ac:dyDescent="0.25">
      <c r="A3" s="190"/>
      <c r="B3" s="419" t="s">
        <v>156</v>
      </c>
      <c r="C3" s="419"/>
      <c r="D3" s="419" t="s">
        <v>157</v>
      </c>
      <c r="E3" s="419"/>
      <c r="F3" s="419"/>
      <c r="G3" s="419"/>
      <c r="H3" s="419"/>
    </row>
    <row r="4" spans="1:8" ht="61.5" customHeight="1" x14ac:dyDescent="0.25">
      <c r="B4" s="420" t="s">
        <v>160</v>
      </c>
      <c r="C4" s="420"/>
      <c r="D4" s="420"/>
      <c r="E4" s="420"/>
      <c r="F4" s="420"/>
      <c r="G4" s="420"/>
      <c r="H4" s="420"/>
    </row>
    <row r="5" spans="1:8" ht="18.75" x14ac:dyDescent="0.3">
      <c r="B5" s="318" t="s">
        <v>169</v>
      </c>
      <c r="C5" s="318"/>
      <c r="D5" s="318"/>
      <c r="E5" s="318"/>
      <c r="F5" s="318"/>
      <c r="G5" s="318"/>
      <c r="H5" s="318"/>
    </row>
    <row r="6" spans="1:8" ht="20.25" thickBot="1" x14ac:dyDescent="0.4">
      <c r="B6" s="392" t="s">
        <v>7</v>
      </c>
      <c r="C6" s="392"/>
      <c r="D6" s="392"/>
      <c r="E6" s="392"/>
    </row>
    <row r="7" spans="1:8" ht="15.75" customHeight="1" thickBot="1" x14ac:dyDescent="0.3">
      <c r="B7" s="320" t="s">
        <v>180</v>
      </c>
      <c r="C7" s="321"/>
      <c r="D7" s="321"/>
      <c r="E7" s="321"/>
      <c r="F7" s="397" t="s">
        <v>58</v>
      </c>
      <c r="G7" s="398"/>
      <c r="H7" s="399"/>
    </row>
    <row r="8" spans="1:8" ht="15.75" customHeight="1" thickBot="1" x14ac:dyDescent="0.3">
      <c r="B8" s="322"/>
      <c r="C8" s="323"/>
      <c r="D8" s="323"/>
      <c r="E8" s="323"/>
      <c r="F8" s="400"/>
      <c r="G8" s="401"/>
      <c r="H8" s="402"/>
    </row>
    <row r="9" spans="1:8" ht="83.25" customHeight="1" thickBot="1" x14ac:dyDescent="0.3">
      <c r="B9" s="191" t="s">
        <v>0</v>
      </c>
      <c r="C9" s="191" t="s">
        <v>1</v>
      </c>
      <c r="D9" s="191" t="s">
        <v>2</v>
      </c>
      <c r="E9" s="191" t="s">
        <v>9</v>
      </c>
      <c r="F9" s="192" t="s">
        <v>59</v>
      </c>
      <c r="G9" s="192" t="s">
        <v>60</v>
      </c>
      <c r="H9" s="192" t="s">
        <v>61</v>
      </c>
    </row>
    <row r="10" spans="1:8" ht="20.25" customHeight="1" thickBot="1" x14ac:dyDescent="0.3">
      <c r="B10" s="403" t="s">
        <v>3</v>
      </c>
      <c r="C10" s="404"/>
      <c r="D10" s="404"/>
      <c r="E10" s="404"/>
      <c r="F10" s="404"/>
      <c r="G10" s="404"/>
      <c r="H10" s="405"/>
    </row>
    <row r="11" spans="1:8" ht="15.75" x14ac:dyDescent="0.25">
      <c r="B11" s="315" t="s">
        <v>98</v>
      </c>
      <c r="C11" s="406"/>
      <c r="D11" s="406"/>
      <c r="E11" s="406"/>
      <c r="F11" s="406"/>
      <c r="G11" s="406"/>
      <c r="H11" s="407"/>
    </row>
    <row r="12" spans="1:8" ht="15.75" x14ac:dyDescent="0.25">
      <c r="B12" s="113" t="s">
        <v>138</v>
      </c>
      <c r="C12" s="274" t="s">
        <v>154</v>
      </c>
      <c r="D12" s="135">
        <f>E44</f>
        <v>20.599069022149909</v>
      </c>
      <c r="E12" s="18">
        <v>256</v>
      </c>
      <c r="F12" s="18">
        <v>9.8000000000000007</v>
      </c>
      <c r="G12" s="18">
        <v>9.1999999999999993</v>
      </c>
      <c r="H12" s="18">
        <v>57.5</v>
      </c>
    </row>
    <row r="13" spans="1:8" ht="17.25" customHeight="1" x14ac:dyDescent="0.25">
      <c r="B13" s="19" t="s">
        <v>102</v>
      </c>
      <c r="C13" s="225">
        <v>10</v>
      </c>
      <c r="D13" s="23">
        <f>E48</f>
        <v>7.5</v>
      </c>
      <c r="E13" s="18">
        <v>66.2</v>
      </c>
      <c r="F13" s="18">
        <v>10</v>
      </c>
      <c r="G13" s="18">
        <v>72.5</v>
      </c>
      <c r="H13" s="18">
        <v>1.4</v>
      </c>
    </row>
    <row r="14" spans="1:8" ht="15.75" x14ac:dyDescent="0.25">
      <c r="B14" s="113" t="s">
        <v>83</v>
      </c>
      <c r="C14" s="225">
        <v>200</v>
      </c>
      <c r="D14" s="23">
        <f>E54</f>
        <v>6.5402966999999999</v>
      </c>
      <c r="E14" s="135">
        <v>95</v>
      </c>
      <c r="F14" s="135">
        <v>0.34</v>
      </c>
      <c r="G14" s="135">
        <v>0.02</v>
      </c>
      <c r="H14" s="135">
        <v>24.53</v>
      </c>
    </row>
    <row r="15" spans="1:8" ht="15.75" x14ac:dyDescent="0.25">
      <c r="B15" s="16" t="s">
        <v>99</v>
      </c>
      <c r="C15" s="225">
        <v>50</v>
      </c>
      <c r="D15" s="23">
        <f>E58</f>
        <v>4.5</v>
      </c>
      <c r="E15" s="184">
        <v>119</v>
      </c>
      <c r="F15" s="184">
        <v>3.8</v>
      </c>
      <c r="G15" s="184">
        <v>0.4</v>
      </c>
      <c r="H15" s="184">
        <v>24.3</v>
      </c>
    </row>
    <row r="16" spans="1:8" ht="16.5" thickBot="1" x14ac:dyDescent="0.3">
      <c r="B16" s="193"/>
      <c r="C16" s="194" t="s">
        <v>4</v>
      </c>
      <c r="D16" s="195">
        <f>SUM(D12:D15)</f>
        <v>39.139365722149911</v>
      </c>
      <c r="E16" s="195">
        <f t="shared" ref="E16:H16" si="0">SUM(E12:E15)</f>
        <v>536.20000000000005</v>
      </c>
      <c r="F16" s="195">
        <f t="shared" si="0"/>
        <v>23.94</v>
      </c>
      <c r="G16" s="195">
        <f t="shared" si="0"/>
        <v>82.12</v>
      </c>
      <c r="H16" s="195">
        <f t="shared" si="0"/>
        <v>107.73</v>
      </c>
    </row>
    <row r="17" spans="2:8" ht="15.75" x14ac:dyDescent="0.25">
      <c r="B17" s="334" t="s">
        <v>113</v>
      </c>
      <c r="C17" s="335"/>
      <c r="D17" s="335"/>
      <c r="E17" s="335"/>
      <c r="F17" s="335"/>
      <c r="G17" s="335"/>
      <c r="H17" s="336"/>
    </row>
    <row r="18" spans="2:8" ht="15.75" x14ac:dyDescent="0.25">
      <c r="B18" s="132" t="s">
        <v>124</v>
      </c>
      <c r="C18" s="133">
        <v>60</v>
      </c>
      <c r="D18" s="135">
        <f>E63</f>
        <v>13.621868000000001</v>
      </c>
      <c r="E18" s="135">
        <v>5</v>
      </c>
      <c r="F18" s="135">
        <v>0.6</v>
      </c>
      <c r="G18" s="135">
        <v>0.2</v>
      </c>
      <c r="H18" s="135">
        <v>0.2</v>
      </c>
    </row>
    <row r="19" spans="2:8" ht="15.75" x14ac:dyDescent="0.25">
      <c r="B19" s="286" t="s">
        <v>44</v>
      </c>
      <c r="C19" s="143">
        <v>200</v>
      </c>
      <c r="D19" s="135">
        <f>E73</f>
        <v>46.940752630000006</v>
      </c>
      <c r="E19" s="18">
        <v>118</v>
      </c>
      <c r="F19" s="18">
        <v>4.71</v>
      </c>
      <c r="G19" s="18">
        <v>3.73</v>
      </c>
      <c r="H19" s="18">
        <v>15.96</v>
      </c>
    </row>
    <row r="20" spans="2:8" ht="15.75" x14ac:dyDescent="0.25">
      <c r="B20" s="144" t="s">
        <v>40</v>
      </c>
      <c r="C20" s="143" t="s">
        <v>64</v>
      </c>
      <c r="D20" s="135">
        <f>E84</f>
        <v>35.513827711999994</v>
      </c>
      <c r="E20" s="18">
        <v>183</v>
      </c>
      <c r="F20" s="18">
        <v>12.44</v>
      </c>
      <c r="G20" s="18">
        <v>9.24</v>
      </c>
      <c r="H20" s="18">
        <v>12.56</v>
      </c>
    </row>
    <row r="21" spans="2:8" ht="15.75" x14ac:dyDescent="0.25">
      <c r="B21" s="144" t="s">
        <v>10</v>
      </c>
      <c r="C21" s="143">
        <v>150</v>
      </c>
      <c r="D21" s="135">
        <f>E90</f>
        <v>11.075301359999999</v>
      </c>
      <c r="E21" s="18">
        <v>211</v>
      </c>
      <c r="F21" s="18">
        <v>5.32</v>
      </c>
      <c r="G21" s="18">
        <v>4.8899999999999997</v>
      </c>
      <c r="H21" s="18">
        <v>35.520000000000003</v>
      </c>
    </row>
    <row r="22" spans="2:8" ht="15.75" x14ac:dyDescent="0.25">
      <c r="B22" s="6" t="s">
        <v>73</v>
      </c>
      <c r="C22" s="143">
        <v>200</v>
      </c>
      <c r="D22" s="135">
        <f>E96</f>
        <v>5.0995850999999996</v>
      </c>
      <c r="E22" s="18">
        <v>105</v>
      </c>
      <c r="F22" s="18">
        <v>0.44</v>
      </c>
      <c r="G22" s="18">
        <v>0</v>
      </c>
      <c r="H22" s="18">
        <v>28.88</v>
      </c>
    </row>
    <row r="23" spans="2:8" ht="15.75" x14ac:dyDescent="0.25">
      <c r="B23" s="16" t="s">
        <v>95</v>
      </c>
      <c r="C23" s="143">
        <v>60</v>
      </c>
      <c r="D23" s="135">
        <f>E101</f>
        <v>5.22</v>
      </c>
      <c r="E23" s="18">
        <v>127</v>
      </c>
      <c r="F23" s="18">
        <v>4.5599999999999996</v>
      </c>
      <c r="G23" s="18">
        <v>0.54</v>
      </c>
      <c r="H23" s="18">
        <v>28.02</v>
      </c>
    </row>
    <row r="24" spans="2:8" ht="15.75" x14ac:dyDescent="0.25">
      <c r="B24" s="233"/>
      <c r="C24" s="234" t="s">
        <v>4</v>
      </c>
      <c r="D24" s="235">
        <f>D18+D19+D20+D21+D22+D23</f>
        <v>117.47133480199999</v>
      </c>
      <c r="E24" s="266">
        <f>E18+E19+E20+E21+E22+E23</f>
        <v>749</v>
      </c>
      <c r="F24" s="267">
        <f>SUM(F18:F23)</f>
        <v>28.07</v>
      </c>
      <c r="G24" s="267">
        <f>SUM(G18:G23)</f>
        <v>18.599999999999998</v>
      </c>
      <c r="H24" s="267">
        <f>SUM(H18:H23)</f>
        <v>121.14</v>
      </c>
    </row>
    <row r="25" spans="2:8" ht="31.5" x14ac:dyDescent="0.25">
      <c r="B25" s="233"/>
      <c r="C25" s="268" t="s">
        <v>5</v>
      </c>
      <c r="D25" s="235">
        <f>D16+D24</f>
        <v>156.61070052414991</v>
      </c>
      <c r="E25" s="235">
        <f t="shared" ref="E25:H25" si="1">E16+E24</f>
        <v>1285.2</v>
      </c>
      <c r="F25" s="235">
        <f t="shared" si="1"/>
        <v>52.010000000000005</v>
      </c>
      <c r="G25" s="235">
        <f t="shared" si="1"/>
        <v>100.72</v>
      </c>
      <c r="H25" s="235">
        <f t="shared" si="1"/>
        <v>228.87</v>
      </c>
    </row>
    <row r="26" spans="2:8" ht="15.75" x14ac:dyDescent="0.25">
      <c r="B26" s="283"/>
      <c r="C26" s="284"/>
      <c r="D26" s="285"/>
      <c r="E26" s="285"/>
      <c r="F26" s="245"/>
      <c r="G26" s="245"/>
      <c r="H26" s="245"/>
    </row>
    <row r="27" spans="2:8" ht="15.75" x14ac:dyDescent="0.25">
      <c r="B27" s="196"/>
      <c r="C27" s="197"/>
      <c r="D27" s="198"/>
      <c r="E27" s="196"/>
    </row>
    <row r="28" spans="2:8" ht="15.75" x14ac:dyDescent="0.25">
      <c r="B28" s="393" t="s">
        <v>11</v>
      </c>
      <c r="C28" s="393"/>
      <c r="D28" s="393"/>
      <c r="E28" s="393"/>
    </row>
    <row r="29" spans="2:8" ht="15.75" x14ac:dyDescent="0.25">
      <c r="B29" s="199"/>
      <c r="C29" s="199"/>
      <c r="D29" s="199"/>
      <c r="E29" s="199"/>
    </row>
    <row r="30" spans="2:8" ht="15.75" x14ac:dyDescent="0.25">
      <c r="B30" s="167" t="s">
        <v>8</v>
      </c>
      <c r="C30" s="14"/>
      <c r="D30" s="13"/>
      <c r="E30" s="14"/>
    </row>
    <row r="31" spans="2:8" ht="15.75" x14ac:dyDescent="0.25">
      <c r="B31" s="168"/>
      <c r="C31" s="14"/>
      <c r="D31" s="14"/>
      <c r="E31" s="14"/>
    </row>
    <row r="32" spans="2:8" ht="15.75" x14ac:dyDescent="0.25">
      <c r="B32" s="169" t="s">
        <v>6</v>
      </c>
      <c r="C32" s="14"/>
      <c r="D32" s="15"/>
      <c r="E32" s="14"/>
      <c r="F32" s="80"/>
      <c r="G32" s="80"/>
      <c r="H32" s="80"/>
    </row>
    <row r="33" spans="2:5" ht="15.75" x14ac:dyDescent="0.25">
      <c r="B33" s="168"/>
      <c r="C33" s="14"/>
      <c r="D33" s="14"/>
      <c r="E33" s="14"/>
    </row>
    <row r="34" spans="2:5" ht="15.75" x14ac:dyDescent="0.25">
      <c r="B34" s="167"/>
      <c r="C34" s="14"/>
      <c r="D34" s="15"/>
      <c r="E34" s="14"/>
    </row>
    <row r="35" spans="2:5" ht="15.75" x14ac:dyDescent="0.25">
      <c r="B35" s="167"/>
      <c r="C35" s="14"/>
      <c r="D35" s="15"/>
      <c r="E35" s="14"/>
    </row>
    <row r="36" spans="2:5" x14ac:dyDescent="0.25">
      <c r="B36"/>
      <c r="C36"/>
      <c r="D36"/>
      <c r="E36"/>
    </row>
    <row r="37" spans="2:5" ht="15.75" x14ac:dyDescent="0.25">
      <c r="B37" s="200"/>
      <c r="C37" s="201"/>
      <c r="D37" s="196"/>
      <c r="E37" s="202"/>
    </row>
    <row r="38" spans="2:5" ht="18.75" x14ac:dyDescent="0.25">
      <c r="B38" s="178" t="s">
        <v>181</v>
      </c>
      <c r="C38" s="394" t="s">
        <v>37</v>
      </c>
      <c r="D38" s="395"/>
      <c r="E38" s="396"/>
    </row>
    <row r="39" spans="2:5" ht="15.75" x14ac:dyDescent="0.25">
      <c r="B39" s="240" t="s">
        <v>111</v>
      </c>
      <c r="C39" s="75" t="s">
        <v>129</v>
      </c>
      <c r="D39" s="75"/>
      <c r="E39" s="105"/>
    </row>
    <row r="40" spans="2:5" ht="15.75" x14ac:dyDescent="0.25">
      <c r="B40" s="206" t="s">
        <v>30</v>
      </c>
      <c r="C40" s="120">
        <v>5.7000000000000002E-2</v>
      </c>
      <c r="D40" s="105">
        <v>109.28842105263</v>
      </c>
      <c r="E40" s="105">
        <f>C40*D40</f>
        <v>6.2294399999999106</v>
      </c>
    </row>
    <row r="41" spans="2:5" ht="15.75" x14ac:dyDescent="0.25">
      <c r="B41" s="206" t="s">
        <v>65</v>
      </c>
      <c r="C41" s="120">
        <v>0.10979999999999999</v>
      </c>
      <c r="D41" s="109">
        <v>70.449439999999996</v>
      </c>
      <c r="E41" s="105">
        <f>C41*D41</f>
        <v>7.735348511999999</v>
      </c>
    </row>
    <row r="42" spans="2:5" ht="15.75" x14ac:dyDescent="0.25">
      <c r="B42" s="104" t="s">
        <v>12</v>
      </c>
      <c r="C42" s="120">
        <v>8.3400000000000002E-3</v>
      </c>
      <c r="D42" s="105">
        <v>750</v>
      </c>
      <c r="E42" s="105">
        <f>C42*D42</f>
        <v>6.2549999999999999</v>
      </c>
    </row>
    <row r="43" spans="2:5" ht="15.75" x14ac:dyDescent="0.25">
      <c r="B43" s="206" t="s">
        <v>13</v>
      </c>
      <c r="C43" s="120">
        <v>5.0899999999999999E-3</v>
      </c>
      <c r="D43" s="105">
        <v>74.514835000000005</v>
      </c>
      <c r="E43" s="105">
        <f>C43*D43</f>
        <v>0.37928051015000003</v>
      </c>
    </row>
    <row r="44" spans="2:5" ht="15.75" x14ac:dyDescent="0.25">
      <c r="B44" s="75"/>
      <c r="C44" s="75" t="s">
        <v>2</v>
      </c>
      <c r="D44" s="75"/>
      <c r="E44" s="115">
        <f>SUM(E40:E43)</f>
        <v>20.599069022149909</v>
      </c>
    </row>
    <row r="45" spans="2:5" ht="15.75" x14ac:dyDescent="0.25">
      <c r="B45" s="116"/>
      <c r="C45" s="117" t="s">
        <v>16</v>
      </c>
      <c r="D45" s="118">
        <v>0</v>
      </c>
      <c r="E45" s="106">
        <f>E44*D45</f>
        <v>0</v>
      </c>
    </row>
    <row r="46" spans="2:5" ht="15.75" x14ac:dyDescent="0.25">
      <c r="B46" s="9" t="s">
        <v>12</v>
      </c>
      <c r="C46" s="6" t="s">
        <v>115</v>
      </c>
      <c r="D46" s="6"/>
      <c r="E46" s="7"/>
    </row>
    <row r="47" spans="2:5" ht="15.75" x14ac:dyDescent="0.25">
      <c r="B47" s="6" t="s">
        <v>12</v>
      </c>
      <c r="C47" s="6">
        <v>0.01</v>
      </c>
      <c r="D47" s="109">
        <v>750</v>
      </c>
      <c r="E47" s="7">
        <f>C47*D47</f>
        <v>7.5</v>
      </c>
    </row>
    <row r="48" spans="2:5" ht="15.75" x14ac:dyDescent="0.25">
      <c r="B48" s="6"/>
      <c r="C48" s="6" t="s">
        <v>2</v>
      </c>
      <c r="D48" s="6"/>
      <c r="E48" s="48">
        <f>E47</f>
        <v>7.5</v>
      </c>
    </row>
    <row r="49" spans="2:8" ht="15.75" x14ac:dyDescent="0.25">
      <c r="B49" s="10"/>
      <c r="C49" s="307" t="s">
        <v>16</v>
      </c>
      <c r="D49" s="308">
        <f>D45</f>
        <v>0</v>
      </c>
      <c r="E49" s="33">
        <f>D49*E48</f>
        <v>0</v>
      </c>
    </row>
    <row r="50" spans="2:8" ht="15.75" x14ac:dyDescent="0.25">
      <c r="B50" s="110" t="s">
        <v>83</v>
      </c>
      <c r="C50" s="75" t="s">
        <v>15</v>
      </c>
      <c r="D50" s="105"/>
      <c r="E50" s="105"/>
    </row>
    <row r="51" spans="2:8" ht="15.75" x14ac:dyDescent="0.25">
      <c r="B51" s="206" t="s">
        <v>25</v>
      </c>
      <c r="C51" s="75">
        <v>1E-3</v>
      </c>
      <c r="D51" s="109">
        <v>1300</v>
      </c>
      <c r="E51" s="105">
        <f>C51*D51</f>
        <v>1.3</v>
      </c>
    </row>
    <row r="52" spans="2:8" ht="15.75" x14ac:dyDescent="0.25">
      <c r="B52" s="206" t="s">
        <v>52</v>
      </c>
      <c r="C52" s="75">
        <v>0.05</v>
      </c>
      <c r="D52" s="109">
        <v>75</v>
      </c>
      <c r="E52" s="105">
        <f>C52*D52</f>
        <v>3.75</v>
      </c>
    </row>
    <row r="53" spans="2:8" ht="15.75" x14ac:dyDescent="0.25">
      <c r="B53" s="206" t="s">
        <v>13</v>
      </c>
      <c r="C53" s="75">
        <v>0.02</v>
      </c>
      <c r="D53" s="105">
        <v>74.514835000000005</v>
      </c>
      <c r="E53" s="105">
        <f>C53*D53</f>
        <v>1.4902967</v>
      </c>
    </row>
    <row r="54" spans="2:8" ht="15.75" x14ac:dyDescent="0.25">
      <c r="B54" s="75"/>
      <c r="C54" s="75" t="s">
        <v>2</v>
      </c>
      <c r="D54" s="105"/>
      <c r="E54" s="115">
        <f>SUM(E51:E53)</f>
        <v>6.5402966999999999</v>
      </c>
    </row>
    <row r="55" spans="2:8" ht="15.75" x14ac:dyDescent="0.25">
      <c r="B55" s="116"/>
      <c r="C55" s="117" t="s">
        <v>16</v>
      </c>
      <c r="D55" s="118">
        <f>D49</f>
        <v>0</v>
      </c>
      <c r="E55" s="106">
        <f>E54*D55</f>
        <v>0</v>
      </c>
    </row>
    <row r="56" spans="2:8" ht="15.75" x14ac:dyDescent="0.25">
      <c r="B56" s="9" t="s">
        <v>99</v>
      </c>
      <c r="C56" s="75" t="s">
        <v>134</v>
      </c>
      <c r="D56" s="75"/>
      <c r="E56" s="105"/>
    </row>
    <row r="57" spans="2:8" ht="15.75" x14ac:dyDescent="0.25">
      <c r="B57" s="6" t="s">
        <v>26</v>
      </c>
      <c r="C57" s="75">
        <v>0.05</v>
      </c>
      <c r="D57" s="108">
        <v>90</v>
      </c>
      <c r="E57" s="105">
        <f>C57*D57</f>
        <v>4.5</v>
      </c>
    </row>
    <row r="58" spans="2:8" ht="15.75" x14ac:dyDescent="0.25">
      <c r="B58" s="75"/>
      <c r="C58" s="75" t="s">
        <v>2</v>
      </c>
      <c r="D58" s="75"/>
      <c r="E58" s="115">
        <f>E57</f>
        <v>4.5</v>
      </c>
    </row>
    <row r="59" spans="2:8" ht="15.75" x14ac:dyDescent="0.25">
      <c r="B59" s="75"/>
      <c r="C59" s="110" t="s">
        <v>16</v>
      </c>
      <c r="D59" s="118">
        <f>D55</f>
        <v>0</v>
      </c>
      <c r="E59" s="106">
        <f>E58*D59</f>
        <v>0</v>
      </c>
    </row>
    <row r="60" spans="2:8" ht="18.75" x14ac:dyDescent="0.3">
      <c r="B60" s="337" t="s">
        <v>50</v>
      </c>
      <c r="C60" s="338"/>
      <c r="D60" s="339"/>
      <c r="E60" s="270">
        <f>E44+E47+E54+E58</f>
        <v>39.139365722149911</v>
      </c>
    </row>
    <row r="61" spans="2:8" ht="15.75" x14ac:dyDescent="0.25">
      <c r="B61" s="186" t="s">
        <v>124</v>
      </c>
      <c r="C61" s="156" t="s">
        <v>17</v>
      </c>
      <c r="D61" s="156"/>
      <c r="E61" s="107"/>
      <c r="F61" s="196"/>
      <c r="G61" s="196"/>
      <c r="H61" s="196"/>
    </row>
    <row r="62" spans="2:8" ht="15.75" x14ac:dyDescent="0.25">
      <c r="B62" s="156" t="s">
        <v>124</v>
      </c>
      <c r="C62" s="154">
        <v>6.5000000000000002E-2</v>
      </c>
      <c r="D62" s="107">
        <v>209.56720000000001</v>
      </c>
      <c r="E62" s="107">
        <f>C62*D62</f>
        <v>13.621868000000001</v>
      </c>
      <c r="F62" s="202"/>
      <c r="G62" s="196"/>
      <c r="H62" s="203"/>
    </row>
    <row r="63" spans="2:8" ht="15.75" x14ac:dyDescent="0.25">
      <c r="B63" s="6"/>
      <c r="C63" s="6" t="s">
        <v>2</v>
      </c>
      <c r="D63" s="6"/>
      <c r="E63" s="48">
        <f>SUM(E62:E62)</f>
        <v>13.621868000000001</v>
      </c>
      <c r="F63" s="202"/>
      <c r="G63" s="196"/>
      <c r="H63" s="203"/>
    </row>
    <row r="64" spans="2:8" ht="15.75" x14ac:dyDescent="0.25">
      <c r="B64" s="6"/>
      <c r="C64" s="9" t="s">
        <v>48</v>
      </c>
      <c r="D64" s="306">
        <f>D59</f>
        <v>0</v>
      </c>
      <c r="E64" s="48">
        <f>E63*D64</f>
        <v>0</v>
      </c>
      <c r="F64" s="202"/>
      <c r="G64" s="196"/>
      <c r="H64" s="203"/>
    </row>
    <row r="65" spans="2:8" ht="15.75" x14ac:dyDescent="0.25">
      <c r="B65" s="119" t="s">
        <v>44</v>
      </c>
      <c r="C65" s="75" t="s">
        <v>15</v>
      </c>
      <c r="D65" s="75"/>
      <c r="E65" s="105"/>
      <c r="F65" s="196"/>
      <c r="G65" s="196"/>
      <c r="H65" s="203"/>
    </row>
    <row r="66" spans="2:8" ht="15.75" x14ac:dyDescent="0.25">
      <c r="B66" s="206" t="s">
        <v>19</v>
      </c>
      <c r="C66" s="120">
        <v>0.08</v>
      </c>
      <c r="D66" s="105">
        <v>36.342615000000002</v>
      </c>
      <c r="E66" s="105">
        <f t="shared" ref="E66:E72" si="2">C66*D66</f>
        <v>2.9074092</v>
      </c>
      <c r="F66" s="196"/>
      <c r="G66" s="196"/>
      <c r="H66" s="203"/>
    </row>
    <row r="67" spans="2:8" ht="15.75" x14ac:dyDescent="0.25">
      <c r="B67" s="206" t="s">
        <v>20</v>
      </c>
      <c r="C67" s="75">
        <v>1.61E-2</v>
      </c>
      <c r="D67" s="109">
        <v>59</v>
      </c>
      <c r="E67" s="105">
        <f t="shared" si="2"/>
        <v>0.94989999999999997</v>
      </c>
      <c r="F67" s="196"/>
      <c r="G67" s="196"/>
      <c r="H67" s="203"/>
    </row>
    <row r="68" spans="2:8" ht="15.75" x14ac:dyDescent="0.25">
      <c r="B68" s="206" t="s">
        <v>63</v>
      </c>
      <c r="C68" s="75">
        <v>6.5750000000000003E-2</v>
      </c>
      <c r="D68" s="109">
        <v>563.41999999999996</v>
      </c>
      <c r="E68" s="105">
        <f t="shared" si="2"/>
        <v>37.044865000000001</v>
      </c>
      <c r="F68" s="196"/>
      <c r="G68" s="196"/>
      <c r="H68" s="203"/>
    </row>
    <row r="69" spans="2:8" ht="15.75" x14ac:dyDescent="0.25">
      <c r="B69" s="206" t="s">
        <v>22</v>
      </c>
      <c r="C69" s="75">
        <v>1.2999999999999999E-2</v>
      </c>
      <c r="D69" s="105">
        <v>33.375869999999999</v>
      </c>
      <c r="E69" s="105">
        <f t="shared" si="2"/>
        <v>0.43388630999999994</v>
      </c>
      <c r="F69" s="196"/>
      <c r="G69" s="196"/>
      <c r="H69" s="203"/>
    </row>
    <row r="70" spans="2:8" ht="15.75" x14ac:dyDescent="0.25">
      <c r="B70" s="206" t="s">
        <v>21</v>
      </c>
      <c r="C70" s="75">
        <v>0.01</v>
      </c>
      <c r="D70" s="105">
        <v>31.892499999999998</v>
      </c>
      <c r="E70" s="105">
        <f t="shared" si="2"/>
        <v>0.31892500000000001</v>
      </c>
      <c r="F70" s="196"/>
      <c r="G70" s="196"/>
      <c r="H70" s="203"/>
    </row>
    <row r="71" spans="2:8" ht="15.75" x14ac:dyDescent="0.25">
      <c r="B71" s="206" t="s">
        <v>12</v>
      </c>
      <c r="C71" s="75">
        <v>7.0000000000000001E-3</v>
      </c>
      <c r="D71" s="105">
        <v>750</v>
      </c>
      <c r="E71" s="105">
        <f t="shared" si="2"/>
        <v>5.25</v>
      </c>
      <c r="F71" s="196"/>
      <c r="G71" s="196"/>
      <c r="H71" s="203"/>
    </row>
    <row r="72" spans="2:8" ht="15.75" x14ac:dyDescent="0.25">
      <c r="B72" s="206" t="s">
        <v>70</v>
      </c>
      <c r="C72" s="75">
        <v>2E-3</v>
      </c>
      <c r="D72" s="105">
        <v>17.883559999999999</v>
      </c>
      <c r="E72" s="105">
        <f t="shared" si="2"/>
        <v>3.5767119999999999E-2</v>
      </c>
      <c r="F72" s="196"/>
      <c r="G72" s="196"/>
      <c r="H72" s="204"/>
    </row>
    <row r="73" spans="2:8" s="205" customFormat="1" ht="15.75" x14ac:dyDescent="0.25">
      <c r="B73" s="75"/>
      <c r="C73" s="75" t="s">
        <v>2</v>
      </c>
      <c r="D73" s="75"/>
      <c r="E73" s="115">
        <f>SUM(E66:E72)</f>
        <v>46.940752630000006</v>
      </c>
      <c r="F73" s="196"/>
      <c r="G73" s="196"/>
      <c r="H73" s="204"/>
    </row>
    <row r="74" spans="2:8" ht="15.75" x14ac:dyDescent="0.25">
      <c r="B74" s="116"/>
      <c r="C74" s="117" t="s">
        <v>16</v>
      </c>
      <c r="D74" s="118">
        <f>D64</f>
        <v>0</v>
      </c>
      <c r="E74" s="106">
        <f>E73*D74</f>
        <v>0</v>
      </c>
      <c r="F74" s="196"/>
      <c r="G74" s="196"/>
      <c r="H74" s="196"/>
    </row>
    <row r="75" spans="2:8" ht="15.75" x14ac:dyDescent="0.25">
      <c r="B75" s="293" t="s">
        <v>40</v>
      </c>
      <c r="C75" s="288" t="s">
        <v>64</v>
      </c>
      <c r="D75" s="289"/>
      <c r="E75" s="43"/>
      <c r="F75" s="196"/>
      <c r="G75" s="196"/>
      <c r="H75" s="196"/>
    </row>
    <row r="76" spans="2:8" ht="15.75" x14ac:dyDescent="0.25">
      <c r="B76" s="30" t="s">
        <v>88</v>
      </c>
      <c r="C76" s="57">
        <v>5.28E-2</v>
      </c>
      <c r="D76" s="108">
        <v>542</v>
      </c>
      <c r="E76" s="58">
        <f>C76*D76</f>
        <v>28.617599999999999</v>
      </c>
      <c r="F76" s="202"/>
      <c r="G76" s="196"/>
      <c r="H76" s="203"/>
    </row>
    <row r="77" spans="2:8" ht="15.75" x14ac:dyDescent="0.25">
      <c r="B77" s="29" t="s">
        <v>21</v>
      </c>
      <c r="C77" s="123">
        <v>0.02</v>
      </c>
      <c r="D77" s="109">
        <v>31.892499999999998</v>
      </c>
      <c r="E77" s="58">
        <f t="shared" ref="E77:E83" si="3">C77*D77</f>
        <v>0.63785000000000003</v>
      </c>
      <c r="F77" s="202"/>
      <c r="G77" s="196"/>
      <c r="H77" s="203"/>
    </row>
    <row r="78" spans="2:8" ht="15.75" x14ac:dyDescent="0.25">
      <c r="B78" s="29" t="s">
        <v>26</v>
      </c>
      <c r="C78" s="123">
        <v>1.4999999999999999E-2</v>
      </c>
      <c r="D78" s="109">
        <v>90</v>
      </c>
      <c r="E78" s="58">
        <f t="shared" si="3"/>
        <v>1.3499999999999999</v>
      </c>
      <c r="F78" s="202"/>
      <c r="G78" s="196"/>
      <c r="H78" s="203"/>
    </row>
    <row r="79" spans="2:8" ht="15.75" x14ac:dyDescent="0.25">
      <c r="B79" s="29" t="s">
        <v>65</v>
      </c>
      <c r="C79" s="123">
        <v>0.03</v>
      </c>
      <c r="D79" s="109">
        <v>70.449439999999996</v>
      </c>
      <c r="E79" s="58">
        <f t="shared" si="3"/>
        <v>2.1134831999999997</v>
      </c>
      <c r="F79" s="202"/>
      <c r="G79" s="196"/>
      <c r="H79" s="203"/>
    </row>
    <row r="80" spans="2:8" ht="15.75" x14ac:dyDescent="0.25">
      <c r="B80" s="29" t="s">
        <v>23</v>
      </c>
      <c r="C80" s="123">
        <v>5.0000000000000001E-3</v>
      </c>
      <c r="D80" s="109">
        <v>138</v>
      </c>
      <c r="E80" s="58">
        <f t="shared" si="3"/>
        <v>0.69000000000000006</v>
      </c>
      <c r="F80" s="202"/>
      <c r="G80" s="196"/>
      <c r="H80" s="203"/>
    </row>
    <row r="81" spans="2:8" ht="15.75" x14ac:dyDescent="0.25">
      <c r="B81" s="29" t="s">
        <v>31</v>
      </c>
      <c r="C81" s="123">
        <v>3.8999999999999998E-3</v>
      </c>
      <c r="D81" s="108">
        <v>36</v>
      </c>
      <c r="E81" s="58">
        <f t="shared" si="3"/>
        <v>0.1404</v>
      </c>
      <c r="F81" s="202"/>
      <c r="G81" s="196"/>
      <c r="H81" s="203"/>
    </row>
    <row r="82" spans="2:8" ht="15.75" x14ac:dyDescent="0.25">
      <c r="B82" s="29" t="s">
        <v>70</v>
      </c>
      <c r="C82" s="123">
        <v>5.1999999999999998E-3</v>
      </c>
      <c r="D82" s="109">
        <v>17.883559999999999</v>
      </c>
      <c r="E82" s="58">
        <f t="shared" si="3"/>
        <v>9.2994511999999988E-2</v>
      </c>
      <c r="F82" s="202"/>
      <c r="G82" s="196"/>
      <c r="H82" s="203"/>
    </row>
    <row r="83" spans="2:8" ht="15.75" x14ac:dyDescent="0.25">
      <c r="B83" s="29" t="s">
        <v>69</v>
      </c>
      <c r="C83" s="123">
        <v>5.0000000000000001E-3</v>
      </c>
      <c r="D83" s="107">
        <v>374.3</v>
      </c>
      <c r="E83" s="58">
        <f t="shared" si="3"/>
        <v>1.8715000000000002</v>
      </c>
      <c r="F83" s="202"/>
      <c r="G83" s="196"/>
      <c r="H83" s="203"/>
    </row>
    <row r="84" spans="2:8" ht="15.75" x14ac:dyDescent="0.25">
      <c r="B84" s="75"/>
      <c r="C84" s="75" t="s">
        <v>2</v>
      </c>
      <c r="D84" s="75"/>
      <c r="E84" s="115">
        <f>SUM(E76:E83)</f>
        <v>35.513827711999994</v>
      </c>
      <c r="F84" s="196"/>
      <c r="G84" s="196"/>
      <c r="H84" s="204"/>
    </row>
    <row r="85" spans="2:8" s="205" customFormat="1" ht="15.75" x14ac:dyDescent="0.25">
      <c r="B85" s="75"/>
      <c r="C85" s="110" t="s">
        <v>14</v>
      </c>
      <c r="D85" s="129">
        <f>D74</f>
        <v>0</v>
      </c>
      <c r="E85" s="115">
        <f>E84*D85</f>
        <v>0</v>
      </c>
      <c r="F85" s="196"/>
      <c r="G85" s="196"/>
      <c r="H85" s="204"/>
    </row>
    <row r="86" spans="2:8" ht="15.75" x14ac:dyDescent="0.25">
      <c r="B86" s="110" t="s">
        <v>10</v>
      </c>
      <c r="C86" s="75" t="s">
        <v>72</v>
      </c>
      <c r="D86" s="75"/>
      <c r="E86" s="75"/>
      <c r="F86" s="196"/>
      <c r="G86" s="196"/>
      <c r="H86" s="196"/>
    </row>
    <row r="87" spans="2:8" ht="15.75" x14ac:dyDescent="0.25">
      <c r="B87" s="75" t="s">
        <v>24</v>
      </c>
      <c r="C87" s="206">
        <v>5.0999999999999997E-2</v>
      </c>
      <c r="D87" s="105">
        <v>68</v>
      </c>
      <c r="E87" s="105">
        <f>C87*D87</f>
        <v>3.468</v>
      </c>
      <c r="F87" s="196"/>
      <c r="G87" s="196"/>
      <c r="H87" s="203"/>
    </row>
    <row r="88" spans="2:8" ht="15.75" x14ac:dyDescent="0.25">
      <c r="B88" s="75" t="s">
        <v>12</v>
      </c>
      <c r="C88" s="206">
        <v>0.01</v>
      </c>
      <c r="D88" s="105">
        <v>750</v>
      </c>
      <c r="E88" s="105">
        <f>C88*D88</f>
        <v>7.5</v>
      </c>
      <c r="F88" s="196"/>
      <c r="G88" s="196"/>
      <c r="H88" s="203"/>
    </row>
    <row r="89" spans="2:8" ht="15.75" x14ac:dyDescent="0.25">
      <c r="B89" s="75" t="s">
        <v>70</v>
      </c>
      <c r="C89" s="206">
        <v>6.0000000000000001E-3</v>
      </c>
      <c r="D89" s="105">
        <v>17.883559999999999</v>
      </c>
      <c r="E89" s="105">
        <f>C89*D89</f>
        <v>0.10730136</v>
      </c>
      <c r="F89" s="196"/>
      <c r="G89" s="196"/>
      <c r="H89" s="203"/>
    </row>
    <row r="90" spans="2:8" ht="15.75" x14ac:dyDescent="0.25">
      <c r="B90" s="75"/>
      <c r="C90" s="75" t="s">
        <v>2</v>
      </c>
      <c r="D90" s="75"/>
      <c r="E90" s="115">
        <f>SUM(E87:E89)</f>
        <v>11.075301359999999</v>
      </c>
      <c r="F90" s="196"/>
      <c r="G90" s="196"/>
      <c r="H90" s="204"/>
    </row>
    <row r="91" spans="2:8" s="205" customFormat="1" ht="15.75" x14ac:dyDescent="0.25">
      <c r="B91" s="75"/>
      <c r="C91" s="110" t="s">
        <v>14</v>
      </c>
      <c r="D91" s="118">
        <f>D85</f>
        <v>0</v>
      </c>
      <c r="E91" s="106">
        <f>E90*D91</f>
        <v>0</v>
      </c>
      <c r="F91" s="196"/>
      <c r="G91" s="196"/>
      <c r="H91" s="204"/>
    </row>
    <row r="92" spans="2:8" ht="15.75" x14ac:dyDescent="0.25">
      <c r="B92" s="9" t="s">
        <v>73</v>
      </c>
      <c r="C92" s="6" t="s">
        <v>15</v>
      </c>
      <c r="D92" s="7"/>
      <c r="E92" s="7"/>
      <c r="F92" s="196"/>
      <c r="G92" s="196"/>
      <c r="H92" s="196"/>
    </row>
    <row r="93" spans="2:8" ht="15.75" x14ac:dyDescent="0.25">
      <c r="B93" s="6" t="s">
        <v>74</v>
      </c>
      <c r="C93" s="7">
        <v>2.5000000000000001E-2</v>
      </c>
      <c r="D93" s="107">
        <v>140</v>
      </c>
      <c r="E93" s="7">
        <f>C93*D93</f>
        <v>3.5</v>
      </c>
      <c r="F93" s="202"/>
      <c r="G93" s="196"/>
      <c r="H93" s="203"/>
    </row>
    <row r="94" spans="2:8" ht="15.75" x14ac:dyDescent="0.25">
      <c r="B94" s="6" t="s">
        <v>13</v>
      </c>
      <c r="C94" s="7">
        <v>0.02</v>
      </c>
      <c r="D94" s="109">
        <v>74.514835000000005</v>
      </c>
      <c r="E94" s="7">
        <f>C94*D94</f>
        <v>1.4902967</v>
      </c>
      <c r="F94" s="202"/>
      <c r="G94" s="196"/>
      <c r="H94" s="203"/>
    </row>
    <row r="95" spans="2:8" ht="15.75" x14ac:dyDescent="0.25">
      <c r="B95" s="6" t="s">
        <v>35</v>
      </c>
      <c r="C95" s="126">
        <v>2.0000000000000001E-4</v>
      </c>
      <c r="D95" s="107">
        <v>546.44200000000001</v>
      </c>
      <c r="E95" s="7">
        <f>C95*D95</f>
        <v>0.10928840000000001</v>
      </c>
      <c r="F95" s="202"/>
      <c r="G95" s="196"/>
      <c r="H95" s="203"/>
    </row>
    <row r="96" spans="2:8" ht="15.75" x14ac:dyDescent="0.25">
      <c r="B96" s="6"/>
      <c r="C96" s="6" t="s">
        <v>2</v>
      </c>
      <c r="D96" s="7"/>
      <c r="E96" s="48">
        <f>SUM(E93:E95)</f>
        <v>5.0995850999999996</v>
      </c>
      <c r="F96" s="202"/>
      <c r="G96" s="196"/>
      <c r="H96" s="203"/>
    </row>
    <row r="97" spans="2:8" s="205" customFormat="1" ht="15.75" x14ac:dyDescent="0.25">
      <c r="B97" s="16"/>
      <c r="C97" s="49" t="s">
        <v>16</v>
      </c>
      <c r="D97" s="9">
        <f>D91</f>
        <v>0</v>
      </c>
      <c r="E97" s="48">
        <f>E96*D97</f>
        <v>0</v>
      </c>
      <c r="F97" s="196"/>
      <c r="G97" s="196"/>
      <c r="H97" s="204"/>
    </row>
    <row r="98" spans="2:8" ht="15.75" x14ac:dyDescent="0.25">
      <c r="B98" s="9" t="s">
        <v>95</v>
      </c>
      <c r="C98" s="6" t="s">
        <v>33</v>
      </c>
      <c r="D98" s="6"/>
      <c r="E98" s="7"/>
      <c r="F98" s="196"/>
      <c r="G98" s="196"/>
      <c r="H98" s="203"/>
    </row>
    <row r="99" spans="2:8" ht="15.75" x14ac:dyDescent="0.25">
      <c r="B99" s="6" t="s">
        <v>118</v>
      </c>
      <c r="C99" s="6">
        <v>0.03</v>
      </c>
      <c r="D99" s="7">
        <v>84</v>
      </c>
      <c r="E99" s="7">
        <f>C99*D99</f>
        <v>2.52</v>
      </c>
      <c r="F99" s="196"/>
      <c r="G99" s="196"/>
      <c r="H99" s="203"/>
    </row>
    <row r="100" spans="2:8" ht="15.75" x14ac:dyDescent="0.25">
      <c r="B100" s="6" t="s">
        <v>26</v>
      </c>
      <c r="C100" s="6">
        <v>0.03</v>
      </c>
      <c r="D100" s="107">
        <v>90</v>
      </c>
      <c r="E100" s="7">
        <f>C100*D100</f>
        <v>2.6999999999999997</v>
      </c>
      <c r="F100" s="196"/>
      <c r="G100" s="196"/>
      <c r="H100" s="203"/>
    </row>
    <row r="101" spans="2:8" ht="15.75" x14ac:dyDescent="0.25">
      <c r="B101" s="6"/>
      <c r="C101" s="6" t="s">
        <v>2</v>
      </c>
      <c r="D101" s="6"/>
      <c r="E101" s="48">
        <f>E99+E100</f>
        <v>5.22</v>
      </c>
      <c r="F101" s="196"/>
      <c r="G101" s="196"/>
      <c r="H101" s="204"/>
    </row>
    <row r="102" spans="2:8" s="205" customFormat="1" ht="15.75" x14ac:dyDescent="0.25">
      <c r="B102" s="6"/>
      <c r="C102" s="9" t="s">
        <v>16</v>
      </c>
      <c r="D102" s="71">
        <f>D97</f>
        <v>0</v>
      </c>
      <c r="E102" s="127">
        <f>E101*D102</f>
        <v>0</v>
      </c>
      <c r="F102" s="196"/>
      <c r="G102" s="196"/>
      <c r="H102" s="204"/>
    </row>
    <row r="103" spans="2:8" ht="15.75" x14ac:dyDescent="0.25">
      <c r="B103" s="373" t="s">
        <v>46</v>
      </c>
      <c r="C103" s="374"/>
      <c r="D103" s="375"/>
      <c r="E103" s="106">
        <f>E63+E73+E84+E90+E96+E101</f>
        <v>117.47133480199999</v>
      </c>
      <c r="F103" s="207"/>
      <c r="G103" s="207"/>
      <c r="H103" s="207"/>
    </row>
    <row r="104" spans="2:8" ht="18.75" x14ac:dyDescent="0.3">
      <c r="B104" s="337" t="s">
        <v>47</v>
      </c>
      <c r="C104" s="338"/>
      <c r="D104" s="339"/>
      <c r="E104" s="279">
        <f>E103+E60</f>
        <v>156.61070052414991</v>
      </c>
      <c r="F104" s="207"/>
      <c r="G104" s="207"/>
      <c r="H104" s="207"/>
    </row>
    <row r="105" spans="2:8" ht="15.75" x14ac:dyDescent="0.25">
      <c r="B105" s="208"/>
      <c r="C105" s="208"/>
      <c r="D105" s="208"/>
      <c r="E105" s="209"/>
      <c r="F105" s="207"/>
      <c r="G105" s="207"/>
      <c r="H105" s="207"/>
    </row>
    <row r="106" spans="2:8" ht="15.75" x14ac:dyDescent="0.25">
      <c r="B106" s="208"/>
      <c r="C106" s="208"/>
      <c r="D106" s="208"/>
      <c r="E106" s="209"/>
      <c r="F106" s="207"/>
      <c r="G106" s="207"/>
      <c r="H106" s="207"/>
    </row>
    <row r="107" spans="2:8" ht="15.75" x14ac:dyDescent="0.25">
      <c r="B107" s="208"/>
      <c r="C107" s="208"/>
      <c r="D107" s="208"/>
      <c r="E107" s="209"/>
      <c r="F107" s="207"/>
      <c r="G107" s="207"/>
      <c r="H107" s="207"/>
    </row>
    <row r="108" spans="2:8" ht="15.75" x14ac:dyDescent="0.25">
      <c r="B108" s="208"/>
      <c r="C108" s="208"/>
      <c r="D108" s="208"/>
      <c r="E108" s="209"/>
      <c r="F108" s="207"/>
      <c r="G108" s="207"/>
      <c r="H108" s="207"/>
    </row>
    <row r="109" spans="2:8" ht="15.75" x14ac:dyDescent="0.25">
      <c r="B109" s="208"/>
      <c r="C109" s="208"/>
      <c r="D109" s="208"/>
      <c r="E109" s="209"/>
      <c r="F109" s="207"/>
      <c r="G109" s="207"/>
      <c r="H109" s="207"/>
    </row>
    <row r="110" spans="2:8" ht="15.75" x14ac:dyDescent="0.25">
      <c r="B110" s="208"/>
      <c r="C110" s="208"/>
      <c r="D110" s="208"/>
      <c r="E110" s="209"/>
      <c r="F110" s="207"/>
      <c r="G110" s="207"/>
      <c r="H110" s="207"/>
    </row>
    <row r="111" spans="2:8" ht="15.75" x14ac:dyDescent="0.25">
      <c r="B111" s="208"/>
      <c r="C111" s="208"/>
      <c r="D111" s="208"/>
      <c r="E111" s="209"/>
      <c r="F111" s="207"/>
      <c r="G111" s="207"/>
      <c r="H111" s="207"/>
    </row>
    <row r="112" spans="2:8" ht="15.75" x14ac:dyDescent="0.25">
      <c r="B112" s="208"/>
      <c r="C112" s="208"/>
      <c r="D112" s="208"/>
      <c r="E112" s="209"/>
      <c r="F112" s="207"/>
      <c r="G112" s="207"/>
      <c r="H112" s="207"/>
    </row>
    <row r="113" spans="2:8" ht="15.75" x14ac:dyDescent="0.25">
      <c r="B113" s="208"/>
      <c r="C113" s="208"/>
      <c r="D113" s="208"/>
      <c r="E113" s="209"/>
      <c r="F113" s="207"/>
      <c r="G113" s="207"/>
      <c r="H113" s="207"/>
    </row>
    <row r="114" spans="2:8" ht="15.75" x14ac:dyDescent="0.25">
      <c r="B114" s="208"/>
      <c r="C114" s="208"/>
      <c r="D114" s="208"/>
      <c r="E114" s="209"/>
      <c r="F114" s="207"/>
      <c r="G114" s="207"/>
      <c r="H114" s="207"/>
    </row>
    <row r="115" spans="2:8" ht="15.75" x14ac:dyDescent="0.25">
      <c r="B115" s="208"/>
      <c r="C115" s="208"/>
      <c r="D115" s="208"/>
      <c r="E115" s="209"/>
      <c r="F115" s="207"/>
      <c r="G115" s="207"/>
      <c r="H115" s="207"/>
    </row>
    <row r="116" spans="2:8" ht="15.75" x14ac:dyDescent="0.25">
      <c r="B116" s="208"/>
      <c r="C116" s="208"/>
      <c r="D116" s="208"/>
      <c r="E116" s="209"/>
      <c r="F116" s="207"/>
      <c r="G116" s="207"/>
      <c r="H116" s="207"/>
    </row>
    <row r="117" spans="2:8" ht="15.75" x14ac:dyDescent="0.25">
      <c r="B117" s="208"/>
      <c r="C117" s="208"/>
      <c r="D117" s="208"/>
      <c r="E117" s="209"/>
      <c r="F117" s="207"/>
      <c r="G117" s="207"/>
      <c r="H117" s="207"/>
    </row>
    <row r="118" spans="2:8" ht="15.75" x14ac:dyDescent="0.25">
      <c r="B118" s="208"/>
      <c r="C118" s="208"/>
      <c r="D118" s="208"/>
      <c r="E118" s="209"/>
      <c r="F118" s="207"/>
      <c r="G118" s="207"/>
      <c r="H118" s="207"/>
    </row>
    <row r="119" spans="2:8" ht="15.75" x14ac:dyDescent="0.25">
      <c r="B119" s="208"/>
      <c r="C119" s="208"/>
      <c r="D119" s="208"/>
      <c r="E119" s="209"/>
      <c r="F119" s="207"/>
      <c r="G119" s="207"/>
      <c r="H119" s="207"/>
    </row>
    <row r="120" spans="2:8" ht="15.75" x14ac:dyDescent="0.25">
      <c r="B120" s="208"/>
      <c r="C120" s="208"/>
      <c r="D120" s="208"/>
      <c r="E120" s="209"/>
      <c r="F120" s="207"/>
      <c r="G120" s="207"/>
      <c r="H120" s="207"/>
    </row>
    <row r="121" spans="2:8" ht="15.75" x14ac:dyDescent="0.25">
      <c r="B121" s="208"/>
      <c r="C121" s="208"/>
      <c r="D121" s="208"/>
      <c r="E121" s="209"/>
      <c r="F121" s="207"/>
      <c r="G121" s="207"/>
      <c r="H121" s="207"/>
    </row>
    <row r="122" spans="2:8" ht="15.75" x14ac:dyDescent="0.25">
      <c r="B122" s="208"/>
      <c r="C122" s="208"/>
      <c r="D122" s="208"/>
      <c r="E122" s="209"/>
      <c r="F122" s="207"/>
      <c r="G122" s="207"/>
      <c r="H122" s="207"/>
    </row>
    <row r="123" spans="2:8" ht="15.75" x14ac:dyDescent="0.25">
      <c r="B123" s="208"/>
      <c r="C123" s="208"/>
      <c r="D123" s="208"/>
      <c r="E123" s="209"/>
      <c r="F123" s="207"/>
      <c r="G123" s="207"/>
      <c r="H123" s="207"/>
    </row>
    <row r="124" spans="2:8" ht="15.75" x14ac:dyDescent="0.25">
      <c r="B124" s="208"/>
      <c r="C124" s="208"/>
      <c r="D124" s="208"/>
      <c r="E124" s="209"/>
      <c r="F124" s="207"/>
      <c r="G124" s="207"/>
      <c r="H124" s="207"/>
    </row>
    <row r="125" spans="2:8" ht="15.75" x14ac:dyDescent="0.25">
      <c r="B125" s="208"/>
      <c r="C125" s="208"/>
      <c r="D125" s="208"/>
      <c r="E125" s="209"/>
      <c r="F125" s="207"/>
      <c r="G125" s="207"/>
      <c r="H125" s="207"/>
    </row>
    <row r="126" spans="2:8" ht="15.75" x14ac:dyDescent="0.25">
      <c r="B126" s="208"/>
      <c r="C126" s="208"/>
      <c r="D126" s="208"/>
      <c r="E126" s="209"/>
      <c r="F126" s="207"/>
      <c r="G126" s="207"/>
      <c r="H126" s="207"/>
    </row>
    <row r="127" spans="2:8" ht="15.75" x14ac:dyDescent="0.25">
      <c r="B127" s="208"/>
      <c r="C127" s="208"/>
      <c r="D127" s="208"/>
      <c r="E127" s="209"/>
      <c r="F127" s="207"/>
      <c r="G127" s="207"/>
      <c r="H127" s="207"/>
    </row>
    <row r="128" spans="2:8" ht="15.75" x14ac:dyDescent="0.25">
      <c r="B128" s="208"/>
      <c r="C128" s="208"/>
      <c r="D128" s="208"/>
      <c r="E128" s="209"/>
      <c r="F128" s="207"/>
      <c r="G128" s="207"/>
      <c r="H128" s="207"/>
    </row>
    <row r="129" spans="2:8" ht="15.75" x14ac:dyDescent="0.25">
      <c r="B129" s="208"/>
      <c r="C129" s="208"/>
      <c r="D129" s="208"/>
      <c r="E129" s="209"/>
      <c r="F129" s="207"/>
      <c r="G129" s="207"/>
      <c r="H129" s="207"/>
    </row>
    <row r="130" spans="2:8" ht="15.75" x14ac:dyDescent="0.25">
      <c r="B130" s="208"/>
      <c r="C130" s="208"/>
      <c r="D130" s="208"/>
      <c r="E130" s="209"/>
      <c r="F130" s="207"/>
      <c r="G130" s="207"/>
      <c r="H130" s="207"/>
    </row>
    <row r="131" spans="2:8" ht="15.75" x14ac:dyDescent="0.25">
      <c r="B131" s="208"/>
      <c r="C131" s="208"/>
      <c r="D131" s="208"/>
      <c r="E131" s="209"/>
      <c r="F131" s="207"/>
      <c r="G131" s="207"/>
      <c r="H131" s="207"/>
    </row>
    <row r="132" spans="2:8" ht="15.75" x14ac:dyDescent="0.25">
      <c r="B132" s="208"/>
      <c r="C132" s="208"/>
      <c r="D132" s="208"/>
      <c r="E132" s="209"/>
      <c r="F132" s="207"/>
      <c r="G132" s="207"/>
      <c r="H132" s="207"/>
    </row>
    <row r="133" spans="2:8" ht="15.75" x14ac:dyDescent="0.25">
      <c r="B133" s="208"/>
      <c r="C133" s="208"/>
      <c r="D133" s="208"/>
      <c r="E133" s="209"/>
      <c r="F133" s="207"/>
      <c r="G133" s="207"/>
      <c r="H133" s="207"/>
    </row>
    <row r="134" spans="2:8" ht="15.75" x14ac:dyDescent="0.25">
      <c r="B134" s="208"/>
      <c r="C134" s="208"/>
      <c r="D134" s="208"/>
      <c r="E134" s="209"/>
      <c r="F134" s="207"/>
      <c r="G134" s="207"/>
      <c r="H134" s="207"/>
    </row>
    <row r="135" spans="2:8" ht="15.75" x14ac:dyDescent="0.25">
      <c r="B135" s="208"/>
      <c r="C135" s="208"/>
      <c r="D135" s="208"/>
      <c r="E135" s="209"/>
      <c r="F135" s="207"/>
      <c r="G135" s="207"/>
      <c r="H135" s="207"/>
    </row>
    <row r="136" spans="2:8" ht="15.75" x14ac:dyDescent="0.25">
      <c r="B136" s="208"/>
      <c r="C136" s="208"/>
      <c r="D136" s="208"/>
      <c r="E136" s="209"/>
      <c r="F136" s="207"/>
      <c r="G136" s="207"/>
      <c r="H136" s="207"/>
    </row>
    <row r="137" spans="2:8" ht="15.75" x14ac:dyDescent="0.25">
      <c r="B137" s="314"/>
      <c r="C137" s="314" t="s">
        <v>55</v>
      </c>
      <c r="D137" s="314" t="s">
        <v>2</v>
      </c>
      <c r="E137" s="314" t="s">
        <v>48</v>
      </c>
      <c r="F137" s="333" t="s">
        <v>56</v>
      </c>
      <c r="G137" s="314" t="s">
        <v>16</v>
      </c>
      <c r="H137" s="314"/>
    </row>
    <row r="138" spans="2:8" ht="47.25" x14ac:dyDescent="0.25">
      <c r="B138" s="314"/>
      <c r="C138" s="314"/>
      <c r="D138" s="314"/>
      <c r="E138" s="314"/>
      <c r="F138" s="333"/>
      <c r="G138" s="187" t="s">
        <v>93</v>
      </c>
      <c r="H138" s="187" t="s">
        <v>94</v>
      </c>
    </row>
    <row r="139" spans="2:8" ht="15.75" x14ac:dyDescent="0.25">
      <c r="B139" s="30" t="s">
        <v>38</v>
      </c>
      <c r="C139" s="124">
        <f>C62</f>
        <v>6.5000000000000002E-2</v>
      </c>
      <c r="D139" s="58">
        <v>36</v>
      </c>
      <c r="E139" s="58">
        <f t="shared" ref="E139:E156" si="4">C139*D139</f>
        <v>2.34</v>
      </c>
      <c r="F139" s="152">
        <f t="shared" ref="F139:F156" si="5">C139</f>
        <v>6.5000000000000002E-2</v>
      </c>
      <c r="G139" s="153">
        <f>F139*D139*45</f>
        <v>105.3</v>
      </c>
      <c r="H139" s="152">
        <f>G139/D139</f>
        <v>2.9249999999999998</v>
      </c>
    </row>
    <row r="140" spans="2:8" ht="15.75" x14ac:dyDescent="0.25">
      <c r="B140" s="154" t="s">
        <v>22</v>
      </c>
      <c r="C140" s="124" t="e">
        <f>C63+C68</f>
        <v>#VALUE!</v>
      </c>
      <c r="D140" s="58">
        <v>36</v>
      </c>
      <c r="E140" s="58" t="e">
        <f t="shared" si="4"/>
        <v>#VALUE!</v>
      </c>
      <c r="F140" s="152" t="e">
        <f t="shared" si="5"/>
        <v>#VALUE!</v>
      </c>
      <c r="G140" s="153" t="e">
        <f t="shared" ref="G140" si="6">F140*D140*45</f>
        <v>#VALUE!</v>
      </c>
      <c r="H140" s="152" t="e">
        <f t="shared" ref="H140" si="7">G140/D140</f>
        <v>#VALUE!</v>
      </c>
    </row>
    <row r="141" spans="2:8" ht="15.75" x14ac:dyDescent="0.25">
      <c r="B141" s="154" t="s">
        <v>23</v>
      </c>
      <c r="C141" s="124" t="e">
        <f>C64+C80</f>
        <v>#VALUE!</v>
      </c>
      <c r="D141" s="58">
        <v>141.6</v>
      </c>
      <c r="E141" s="58" t="e">
        <f t="shared" si="4"/>
        <v>#VALUE!</v>
      </c>
      <c r="F141" s="152" t="e">
        <f t="shared" si="5"/>
        <v>#VALUE!</v>
      </c>
      <c r="G141" s="153" t="e">
        <f>F141*D141*45</f>
        <v>#VALUE!</v>
      </c>
      <c r="H141" s="152" t="e">
        <f>G141/D141</f>
        <v>#VALUE!</v>
      </c>
    </row>
    <row r="142" spans="2:8" ht="15.75" x14ac:dyDescent="0.25">
      <c r="B142" s="154" t="s">
        <v>13</v>
      </c>
      <c r="C142" s="124" t="e">
        <f>#REF!+C95</f>
        <v>#REF!</v>
      </c>
      <c r="D142" s="58">
        <v>76.8</v>
      </c>
      <c r="E142" s="58" t="e">
        <f t="shared" si="4"/>
        <v>#REF!</v>
      </c>
      <c r="F142" s="152" t="e">
        <f t="shared" si="5"/>
        <v>#REF!</v>
      </c>
      <c r="G142" s="153" t="e">
        <f t="shared" ref="G142:G156" si="8">F142*D142*45</f>
        <v>#REF!</v>
      </c>
      <c r="H142" s="152" t="e">
        <f t="shared" ref="H142:H156" si="9">G142/D142</f>
        <v>#REF!</v>
      </c>
    </row>
    <row r="143" spans="2:8" ht="15.75" x14ac:dyDescent="0.25">
      <c r="B143" s="154" t="s">
        <v>71</v>
      </c>
      <c r="C143" s="160" t="e">
        <f>#REF!</f>
        <v>#REF!</v>
      </c>
      <c r="D143" s="58">
        <v>492.4</v>
      </c>
      <c r="E143" s="58" t="e">
        <f t="shared" si="4"/>
        <v>#REF!</v>
      </c>
      <c r="F143" s="152" t="e">
        <f t="shared" si="5"/>
        <v>#REF!</v>
      </c>
      <c r="G143" s="153" t="e">
        <f t="shared" si="8"/>
        <v>#REF!</v>
      </c>
      <c r="H143" s="152" t="e">
        <f t="shared" si="9"/>
        <v>#REF!</v>
      </c>
    </row>
    <row r="144" spans="2:8" ht="15.75" x14ac:dyDescent="0.25">
      <c r="B144" s="210" t="s">
        <v>19</v>
      </c>
      <c r="C144" s="124">
        <f>C66</f>
        <v>0.08</v>
      </c>
      <c r="D144" s="58">
        <v>36</v>
      </c>
      <c r="E144" s="58">
        <f t="shared" si="4"/>
        <v>2.88</v>
      </c>
      <c r="F144" s="152">
        <f t="shared" si="5"/>
        <v>0.08</v>
      </c>
      <c r="G144" s="153">
        <f t="shared" si="8"/>
        <v>129.6</v>
      </c>
      <c r="H144" s="152">
        <f t="shared" si="9"/>
        <v>3.5999999999999996</v>
      </c>
    </row>
    <row r="145" spans="2:8" ht="15.75" x14ac:dyDescent="0.25">
      <c r="B145" s="210" t="s">
        <v>20</v>
      </c>
      <c r="C145" s="124">
        <f>C67</f>
        <v>1.61E-2</v>
      </c>
      <c r="D145" s="58">
        <v>48</v>
      </c>
      <c r="E145" s="58">
        <f t="shared" si="4"/>
        <v>0.77279999999999993</v>
      </c>
      <c r="F145" s="152">
        <f t="shared" si="5"/>
        <v>1.61E-2</v>
      </c>
      <c r="G145" s="153">
        <f t="shared" si="8"/>
        <v>34.775999999999996</v>
      </c>
      <c r="H145" s="152">
        <f t="shared" si="9"/>
        <v>0.72449999999999992</v>
      </c>
    </row>
    <row r="146" spans="2:8" ht="15.75" x14ac:dyDescent="0.25">
      <c r="B146" s="210" t="s">
        <v>21</v>
      </c>
      <c r="C146" s="124">
        <f>C69+C77</f>
        <v>3.3000000000000002E-2</v>
      </c>
      <c r="D146" s="58">
        <v>35.880000000000003</v>
      </c>
      <c r="E146" s="58">
        <f t="shared" si="4"/>
        <v>1.1840400000000002</v>
      </c>
      <c r="F146" s="152">
        <f t="shared" si="5"/>
        <v>3.3000000000000002E-2</v>
      </c>
      <c r="G146" s="153">
        <f t="shared" si="8"/>
        <v>53.281800000000011</v>
      </c>
      <c r="H146" s="152">
        <f t="shared" si="9"/>
        <v>1.4850000000000001</v>
      </c>
    </row>
    <row r="147" spans="2:8" ht="15.75" x14ac:dyDescent="0.25">
      <c r="B147" s="210" t="s">
        <v>12</v>
      </c>
      <c r="C147" s="124">
        <f>C70+C88</f>
        <v>0.02</v>
      </c>
      <c r="D147" s="58">
        <v>918</v>
      </c>
      <c r="E147" s="58">
        <f t="shared" si="4"/>
        <v>18.36</v>
      </c>
      <c r="F147" s="152">
        <f t="shared" si="5"/>
        <v>0.02</v>
      </c>
      <c r="G147" s="153">
        <f t="shared" si="8"/>
        <v>826.19999999999993</v>
      </c>
      <c r="H147" s="152">
        <f t="shared" si="9"/>
        <v>0.89999999999999991</v>
      </c>
    </row>
    <row r="148" spans="2:8" ht="15.75" x14ac:dyDescent="0.25">
      <c r="B148" s="210" t="s">
        <v>70</v>
      </c>
      <c r="C148" s="124">
        <f>C71+C82+C89</f>
        <v>1.8200000000000001E-2</v>
      </c>
      <c r="D148" s="58">
        <v>15.86</v>
      </c>
      <c r="E148" s="58">
        <f t="shared" si="4"/>
        <v>0.28865200000000002</v>
      </c>
      <c r="F148" s="152">
        <f t="shared" si="5"/>
        <v>1.8200000000000001E-2</v>
      </c>
      <c r="G148" s="153">
        <f t="shared" si="8"/>
        <v>12.98934</v>
      </c>
      <c r="H148" s="152">
        <f t="shared" si="9"/>
        <v>0.81900000000000006</v>
      </c>
    </row>
    <row r="149" spans="2:8" ht="15.75" x14ac:dyDescent="0.25">
      <c r="B149" s="30" t="s">
        <v>88</v>
      </c>
      <c r="C149" s="124">
        <f>C76</f>
        <v>5.28E-2</v>
      </c>
      <c r="D149" s="58">
        <v>518.4</v>
      </c>
      <c r="E149" s="58">
        <f t="shared" si="4"/>
        <v>27.37152</v>
      </c>
      <c r="F149" s="152">
        <f t="shared" si="5"/>
        <v>5.28E-2</v>
      </c>
      <c r="G149" s="153">
        <f t="shared" si="8"/>
        <v>1231.7184</v>
      </c>
      <c r="H149" s="152">
        <f t="shared" si="9"/>
        <v>2.3759999999999999</v>
      </c>
    </row>
    <row r="150" spans="2:8" ht="15.75" x14ac:dyDescent="0.25">
      <c r="B150" s="29" t="s">
        <v>26</v>
      </c>
      <c r="C150" s="124">
        <f>C78</f>
        <v>1.4999999999999999E-2</v>
      </c>
      <c r="D150" s="58">
        <v>91.2</v>
      </c>
      <c r="E150" s="163">
        <f t="shared" si="4"/>
        <v>1.3679999999999999</v>
      </c>
      <c r="F150" s="164">
        <f t="shared" si="5"/>
        <v>1.4999999999999999E-2</v>
      </c>
      <c r="G150" s="165">
        <f t="shared" si="8"/>
        <v>61.559999999999995</v>
      </c>
      <c r="H150" s="164">
        <f t="shared" si="9"/>
        <v>0.67499999999999993</v>
      </c>
    </row>
    <row r="151" spans="2:8" ht="15.75" x14ac:dyDescent="0.25">
      <c r="B151" s="29" t="s">
        <v>65</v>
      </c>
      <c r="C151" s="124">
        <f>C79</f>
        <v>0.03</v>
      </c>
      <c r="D151" s="58">
        <v>64</v>
      </c>
      <c r="E151" s="163">
        <f t="shared" si="4"/>
        <v>1.92</v>
      </c>
      <c r="F151" s="164">
        <f t="shared" si="5"/>
        <v>0.03</v>
      </c>
      <c r="G151" s="165">
        <f t="shared" si="8"/>
        <v>86.399999999999991</v>
      </c>
      <c r="H151" s="164">
        <f t="shared" si="9"/>
        <v>1.3499999999999999</v>
      </c>
    </row>
    <row r="152" spans="2:8" ht="15.75" x14ac:dyDescent="0.25">
      <c r="B152" s="29" t="s">
        <v>31</v>
      </c>
      <c r="C152" s="124" t="e">
        <f>C81+#REF!</f>
        <v>#REF!</v>
      </c>
      <c r="D152" s="58">
        <v>40.869999999999997</v>
      </c>
      <c r="E152" s="163" t="e">
        <f t="shared" si="4"/>
        <v>#REF!</v>
      </c>
      <c r="F152" s="164" t="e">
        <f t="shared" si="5"/>
        <v>#REF!</v>
      </c>
      <c r="G152" s="165" t="e">
        <f t="shared" si="8"/>
        <v>#REF!</v>
      </c>
      <c r="H152" s="164" t="e">
        <f t="shared" si="9"/>
        <v>#REF!</v>
      </c>
    </row>
    <row r="153" spans="2:8" ht="15.75" x14ac:dyDescent="0.25">
      <c r="B153" s="29" t="s">
        <v>69</v>
      </c>
      <c r="C153" s="124">
        <f>C83</f>
        <v>5.0000000000000001E-3</v>
      </c>
      <c r="D153" s="58">
        <v>274.8</v>
      </c>
      <c r="E153" s="163">
        <f t="shared" si="4"/>
        <v>1.3740000000000001</v>
      </c>
      <c r="F153" s="164">
        <f t="shared" si="5"/>
        <v>5.0000000000000001E-3</v>
      </c>
      <c r="G153" s="165">
        <f t="shared" si="8"/>
        <v>61.830000000000005</v>
      </c>
      <c r="H153" s="164">
        <f t="shared" si="9"/>
        <v>0.22500000000000001</v>
      </c>
    </row>
    <row r="154" spans="2:8" ht="15.75" x14ac:dyDescent="0.25">
      <c r="B154" s="75" t="s">
        <v>24</v>
      </c>
      <c r="C154" s="124">
        <f>C87</f>
        <v>5.0999999999999997E-2</v>
      </c>
      <c r="D154" s="58">
        <v>48</v>
      </c>
      <c r="E154" s="58">
        <f t="shared" si="4"/>
        <v>2.448</v>
      </c>
      <c r="F154" s="152">
        <f t="shared" si="5"/>
        <v>5.0999999999999997E-2</v>
      </c>
      <c r="G154" s="153">
        <f t="shared" si="8"/>
        <v>110.16</v>
      </c>
      <c r="H154" s="152">
        <f t="shared" si="9"/>
        <v>2.2949999999999999</v>
      </c>
    </row>
    <row r="155" spans="2:8" ht="15.75" x14ac:dyDescent="0.25">
      <c r="B155" s="206" t="s">
        <v>66</v>
      </c>
      <c r="C155" s="124">
        <f>C93</f>
        <v>2.5000000000000001E-2</v>
      </c>
      <c r="D155" s="58">
        <v>180</v>
      </c>
      <c r="E155" s="58">
        <f t="shared" si="4"/>
        <v>4.5</v>
      </c>
      <c r="F155" s="152">
        <f t="shared" si="5"/>
        <v>2.5000000000000001E-2</v>
      </c>
      <c r="G155" s="153">
        <f t="shared" si="8"/>
        <v>202.5</v>
      </c>
      <c r="H155" s="152">
        <f t="shared" si="9"/>
        <v>1.125</v>
      </c>
    </row>
    <row r="156" spans="2:8" ht="15.75" x14ac:dyDescent="0.25">
      <c r="B156" s="75" t="s">
        <v>18</v>
      </c>
      <c r="C156" s="124">
        <f>C99</f>
        <v>0.03</v>
      </c>
      <c r="D156" s="58">
        <v>76</v>
      </c>
      <c r="E156" s="58">
        <f t="shared" si="4"/>
        <v>2.2799999999999998</v>
      </c>
      <c r="F156" s="152">
        <f t="shared" si="5"/>
        <v>0.03</v>
      </c>
      <c r="G156" s="153">
        <f t="shared" si="8"/>
        <v>102.6</v>
      </c>
      <c r="H156" s="152">
        <f t="shared" si="9"/>
        <v>1.3499999999999999</v>
      </c>
    </row>
    <row r="157" spans="2:8" ht="15.75" x14ac:dyDescent="0.25">
      <c r="B157" s="158"/>
      <c r="C157" s="124"/>
      <c r="D157" s="58"/>
      <c r="E157" s="127" t="e">
        <f>SUM(E139:E156)</f>
        <v>#VALUE!</v>
      </c>
      <c r="F157" s="159"/>
      <c r="G157" s="127" t="e">
        <f>SUM(G139:G156)</f>
        <v>#VALUE!</v>
      </c>
      <c r="H157" s="127" t="e">
        <f>SUM(H139:H156)</f>
        <v>#VALUE!</v>
      </c>
    </row>
    <row r="159" spans="2:8" ht="15.75" x14ac:dyDescent="0.25">
      <c r="B159" s="196"/>
      <c r="C159" s="196"/>
      <c r="D159" s="196"/>
      <c r="E159" s="203"/>
      <c r="F159" s="211"/>
    </row>
    <row r="160" spans="2:8" ht="15.75" x14ac:dyDescent="0.25">
      <c r="B160" s="196"/>
      <c r="C160" s="196"/>
      <c r="D160" s="196"/>
      <c r="E160" s="203"/>
      <c r="F160" s="211"/>
    </row>
    <row r="161" spans="2:8" ht="15.75" x14ac:dyDescent="0.25">
      <c r="B161" s="196"/>
      <c r="C161" s="196"/>
      <c r="D161" s="196"/>
      <c r="E161" s="203"/>
      <c r="F161" s="211"/>
      <c r="H161" s="212"/>
    </row>
    <row r="162" spans="2:8" ht="15.75" x14ac:dyDescent="0.25">
      <c r="B162" s="202"/>
      <c r="C162" s="202"/>
      <c r="D162" s="196"/>
      <c r="E162" s="203"/>
      <c r="F162" s="211"/>
      <c r="H162" s="212"/>
    </row>
    <row r="163" spans="2:8" x14ac:dyDescent="0.25">
      <c r="E163" s="212"/>
      <c r="F163" s="211"/>
      <c r="H163" s="212"/>
    </row>
    <row r="164" spans="2:8" x14ac:dyDescent="0.25">
      <c r="H164" s="212"/>
    </row>
    <row r="165" spans="2:8" x14ac:dyDescent="0.25">
      <c r="H165" s="212"/>
    </row>
  </sheetData>
  <sortState ref="B71:H90">
    <sortCondition ref="B71"/>
  </sortState>
  <mergeCells count="21">
    <mergeCell ref="B3:C3"/>
    <mergeCell ref="D3:H3"/>
    <mergeCell ref="B4:H4"/>
    <mergeCell ref="B5:H5"/>
    <mergeCell ref="G137:H137"/>
    <mergeCell ref="B137:B138"/>
    <mergeCell ref="C137:C138"/>
    <mergeCell ref="D137:D138"/>
    <mergeCell ref="E137:E138"/>
    <mergeCell ref="F137:F138"/>
    <mergeCell ref="B60:D60"/>
    <mergeCell ref="B103:D103"/>
    <mergeCell ref="B104:D104"/>
    <mergeCell ref="F7:H8"/>
    <mergeCell ref="B10:H10"/>
    <mergeCell ref="B11:H11"/>
    <mergeCell ref="B6:E6"/>
    <mergeCell ref="B7:E8"/>
    <mergeCell ref="B28:E28"/>
    <mergeCell ref="C38:E38"/>
    <mergeCell ref="B17:H17"/>
  </mergeCells>
  <pageMargins left="0.70866141732283472" right="0.70866141732283472" top="0.15748031496062992" bottom="0.15748031496062992" header="0.31496062992125984" footer="0.31496062992125984"/>
  <pageSetup paperSize="9" scale="70" fitToHeight="0" orientation="portrait" verticalDpi="18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B1:H168"/>
  <sheetViews>
    <sheetView zoomScale="75" zoomScaleNormal="75" workbookViewId="0">
      <selection activeCell="B1" sqref="B1:H3"/>
    </sheetView>
  </sheetViews>
  <sheetFormatPr defaultRowHeight="15" x14ac:dyDescent="0.25"/>
  <cols>
    <col min="2" max="2" width="43.5703125" customWidth="1"/>
    <col min="3" max="3" width="11" customWidth="1"/>
    <col min="4" max="4" width="11.85546875" customWidth="1"/>
    <col min="5" max="5" width="18.140625" customWidth="1"/>
    <col min="6" max="6" width="11.5703125" customWidth="1"/>
    <col min="7" max="8" width="11.140625" customWidth="1"/>
  </cols>
  <sheetData>
    <row r="1" spans="2:8" ht="84" customHeight="1" x14ac:dyDescent="0.25">
      <c r="B1" s="419" t="s">
        <v>156</v>
      </c>
      <c r="C1" s="419"/>
      <c r="D1" s="419" t="s">
        <v>157</v>
      </c>
      <c r="E1" s="419"/>
      <c r="F1" s="419"/>
      <c r="G1" s="419"/>
      <c r="H1" s="419"/>
    </row>
    <row r="2" spans="2:8" ht="66.75" customHeight="1" x14ac:dyDescent="0.25">
      <c r="B2" s="420" t="s">
        <v>160</v>
      </c>
      <c r="C2" s="420"/>
      <c r="D2" s="420"/>
      <c r="E2" s="420"/>
      <c r="F2" s="420"/>
      <c r="G2" s="420"/>
      <c r="H2" s="420"/>
    </row>
    <row r="3" spans="2:8" ht="18.75" x14ac:dyDescent="0.3">
      <c r="B3" s="318" t="s">
        <v>169</v>
      </c>
      <c r="C3" s="318"/>
      <c r="D3" s="318"/>
      <c r="E3" s="318"/>
      <c r="F3" s="318"/>
      <c r="G3" s="318"/>
      <c r="H3" s="318"/>
    </row>
    <row r="4" spans="2:8" ht="20.25" thickBot="1" x14ac:dyDescent="0.4">
      <c r="B4" s="355" t="s">
        <v>7</v>
      </c>
      <c r="C4" s="355"/>
      <c r="D4" s="355"/>
      <c r="E4" s="355"/>
    </row>
    <row r="5" spans="2:8" ht="15.75" customHeight="1" x14ac:dyDescent="0.25">
      <c r="B5" s="320" t="s">
        <v>182</v>
      </c>
      <c r="C5" s="321"/>
      <c r="D5" s="321"/>
      <c r="E5" s="321"/>
      <c r="F5" s="349" t="s">
        <v>58</v>
      </c>
      <c r="G5" s="350"/>
      <c r="H5" s="351"/>
    </row>
    <row r="6" spans="2:8" ht="15.75" customHeight="1" thickBot="1" x14ac:dyDescent="0.3">
      <c r="B6" s="322"/>
      <c r="C6" s="323"/>
      <c r="D6" s="323"/>
      <c r="E6" s="323"/>
      <c r="F6" s="352"/>
      <c r="G6" s="353"/>
      <c r="H6" s="354"/>
    </row>
    <row r="7" spans="2:8" ht="42" customHeight="1" thickBot="1" x14ac:dyDescent="0.3">
      <c r="B7" s="62" t="s">
        <v>0</v>
      </c>
      <c r="C7" s="63" t="s">
        <v>1</v>
      </c>
      <c r="D7" s="63" t="s">
        <v>2</v>
      </c>
      <c r="E7" s="64" t="s">
        <v>9</v>
      </c>
      <c r="F7" s="179" t="s">
        <v>59</v>
      </c>
      <c r="G7" s="179" t="s">
        <v>60</v>
      </c>
      <c r="H7" s="179" t="s">
        <v>61</v>
      </c>
    </row>
    <row r="8" spans="2:8" ht="21.75" customHeight="1" thickBot="1" x14ac:dyDescent="0.3">
      <c r="B8" s="346" t="s">
        <v>3</v>
      </c>
      <c r="C8" s="347"/>
      <c r="D8" s="347"/>
      <c r="E8" s="347"/>
      <c r="F8" s="347"/>
      <c r="G8" s="347"/>
      <c r="H8" s="348"/>
    </row>
    <row r="9" spans="2:8" ht="15.75" x14ac:dyDescent="0.25">
      <c r="B9" s="345" t="s">
        <v>98</v>
      </c>
      <c r="C9" s="345"/>
      <c r="D9" s="345"/>
      <c r="E9" s="345"/>
      <c r="F9" s="59"/>
      <c r="G9" s="59"/>
      <c r="H9" s="59"/>
    </row>
    <row r="10" spans="2:8" ht="15.75" x14ac:dyDescent="0.25">
      <c r="B10" s="113" t="s">
        <v>139</v>
      </c>
      <c r="C10" s="274" t="s">
        <v>154</v>
      </c>
      <c r="D10" s="23">
        <f>E42</f>
        <v>15.622825653999998</v>
      </c>
      <c r="E10" s="18">
        <v>213</v>
      </c>
      <c r="F10" s="18">
        <v>6.7</v>
      </c>
      <c r="G10" s="18">
        <v>8.1999999999999993</v>
      </c>
      <c r="H10" s="18">
        <v>30</v>
      </c>
    </row>
    <row r="11" spans="2:8" ht="15.75" x14ac:dyDescent="0.25">
      <c r="B11" s="19" t="s">
        <v>140</v>
      </c>
      <c r="C11" s="20">
        <v>10</v>
      </c>
      <c r="D11" s="23">
        <f>E46</f>
        <v>0</v>
      </c>
      <c r="E11" s="18">
        <v>172</v>
      </c>
      <c r="F11" s="18">
        <v>24.5</v>
      </c>
      <c r="G11" s="18">
        <v>28.5</v>
      </c>
      <c r="H11" s="18">
        <v>5.2</v>
      </c>
    </row>
    <row r="12" spans="2:8" ht="15.75" x14ac:dyDescent="0.25">
      <c r="B12" s="19" t="s">
        <v>105</v>
      </c>
      <c r="C12" s="20">
        <v>200</v>
      </c>
      <c r="D12" s="23">
        <f>E52</f>
        <v>6.2402046699999998</v>
      </c>
      <c r="E12" s="18">
        <v>101</v>
      </c>
      <c r="F12" s="18">
        <v>1.5</v>
      </c>
      <c r="G12" s="18">
        <v>1.4</v>
      </c>
      <c r="H12" s="18">
        <v>12.8</v>
      </c>
    </row>
    <row r="13" spans="2:8" ht="15.75" x14ac:dyDescent="0.25">
      <c r="B13" s="16" t="s">
        <v>99</v>
      </c>
      <c r="C13" s="20">
        <v>50</v>
      </c>
      <c r="D13" s="23">
        <f>E56</f>
        <v>4.5</v>
      </c>
      <c r="E13" s="184">
        <v>119</v>
      </c>
      <c r="F13" s="184">
        <v>3.8</v>
      </c>
      <c r="G13" s="184">
        <v>0.4</v>
      </c>
      <c r="H13" s="184">
        <v>24.3</v>
      </c>
    </row>
    <row r="14" spans="2:8" ht="15.75" x14ac:dyDescent="0.25">
      <c r="B14" s="6"/>
      <c r="C14" s="9" t="s">
        <v>4</v>
      </c>
      <c r="D14" s="21">
        <f>SUM(D10:D13)</f>
        <v>26.363030323999997</v>
      </c>
      <c r="E14" s="21">
        <f>SUM(E10:E13)</f>
        <v>605</v>
      </c>
      <c r="F14" s="21">
        <f>SUM(F10:F13)</f>
        <v>36.5</v>
      </c>
      <c r="G14" s="60">
        <f>SUM(G10:G13)</f>
        <v>38.5</v>
      </c>
      <c r="H14" s="60">
        <f>SUM(H10:H13)</f>
        <v>72.3</v>
      </c>
    </row>
    <row r="15" spans="2:8" ht="15.75" x14ac:dyDescent="0.25">
      <c r="B15" s="345" t="s">
        <v>113</v>
      </c>
      <c r="C15" s="345"/>
      <c r="D15" s="345"/>
      <c r="E15" s="345"/>
      <c r="F15" s="59"/>
      <c r="G15" s="59"/>
      <c r="H15" s="59"/>
    </row>
    <row r="16" spans="2:8" ht="31.5" x14ac:dyDescent="0.25">
      <c r="B16" s="292" t="s">
        <v>75</v>
      </c>
      <c r="C16" s="290">
        <v>60</v>
      </c>
      <c r="D16" s="184">
        <f>E65</f>
        <v>5.60189994</v>
      </c>
      <c r="E16" s="291">
        <v>62.33</v>
      </c>
      <c r="F16" s="291">
        <v>1.67</v>
      </c>
      <c r="G16" s="291">
        <v>0.3</v>
      </c>
      <c r="H16" s="291">
        <v>14.37</v>
      </c>
    </row>
    <row r="17" spans="2:8" ht="15.75" x14ac:dyDescent="0.25">
      <c r="B17" s="19" t="s">
        <v>45</v>
      </c>
      <c r="C17" s="20" t="s">
        <v>114</v>
      </c>
      <c r="D17" s="23">
        <f>E80</f>
        <v>42.791480452755181</v>
      </c>
      <c r="E17" s="18">
        <v>73</v>
      </c>
      <c r="F17" s="18">
        <v>1.47</v>
      </c>
      <c r="G17" s="18">
        <v>4.67</v>
      </c>
      <c r="H17" s="18">
        <v>7.31</v>
      </c>
    </row>
    <row r="18" spans="2:8" ht="15.75" x14ac:dyDescent="0.25">
      <c r="B18" s="19" t="s">
        <v>62</v>
      </c>
      <c r="C18" s="20" t="s">
        <v>64</v>
      </c>
      <c r="D18" s="23">
        <f>E90</f>
        <v>40.716645460000002</v>
      </c>
      <c r="E18" s="18">
        <v>190</v>
      </c>
      <c r="F18" s="18">
        <v>9.6999999999999993</v>
      </c>
      <c r="G18" s="18">
        <v>13.92</v>
      </c>
      <c r="H18" s="18">
        <v>7.86</v>
      </c>
    </row>
    <row r="19" spans="2:8" ht="15.75" x14ac:dyDescent="0.25">
      <c r="B19" s="6" t="s">
        <v>143</v>
      </c>
      <c r="C19" s="20">
        <v>150</v>
      </c>
      <c r="D19" s="23">
        <f>E96</f>
        <v>10.497190408</v>
      </c>
      <c r="E19" s="18">
        <v>148</v>
      </c>
      <c r="F19" s="18">
        <v>5.4</v>
      </c>
      <c r="G19" s="18">
        <v>3.3</v>
      </c>
      <c r="H19" s="18">
        <v>25.7</v>
      </c>
    </row>
    <row r="20" spans="2:8" ht="15.75" x14ac:dyDescent="0.25">
      <c r="B20" s="16" t="s">
        <v>73</v>
      </c>
      <c r="C20" s="20">
        <v>200</v>
      </c>
      <c r="D20" s="23">
        <f>E102</f>
        <v>5.0995850999999996</v>
      </c>
      <c r="E20" s="18">
        <v>105</v>
      </c>
      <c r="F20" s="18">
        <v>0.44</v>
      </c>
      <c r="G20" s="18">
        <v>0</v>
      </c>
      <c r="H20" s="18">
        <v>28.88</v>
      </c>
    </row>
    <row r="21" spans="2:8" ht="15.75" x14ac:dyDescent="0.25">
      <c r="B21" s="16" t="s">
        <v>95</v>
      </c>
      <c r="C21" s="20">
        <v>60</v>
      </c>
      <c r="D21" s="23">
        <f>E107</f>
        <v>5.22</v>
      </c>
      <c r="E21" s="18">
        <v>127</v>
      </c>
      <c r="F21" s="18">
        <v>4.5599999999999996</v>
      </c>
      <c r="G21" s="18">
        <v>0.54</v>
      </c>
      <c r="H21" s="18">
        <v>28.02</v>
      </c>
    </row>
    <row r="22" spans="2:8" ht="15.75" x14ac:dyDescent="0.25">
      <c r="B22" s="6"/>
      <c r="C22" s="9" t="s">
        <v>4</v>
      </c>
      <c r="D22" s="21">
        <f>SUM(D16:D21)</f>
        <v>109.92680136075518</v>
      </c>
      <c r="E22" s="21">
        <f>SUM(E16:E21)</f>
        <v>705.32999999999993</v>
      </c>
      <c r="F22" s="21">
        <f>SUM(F16:F21)</f>
        <v>23.240000000000002</v>
      </c>
      <c r="G22" s="60">
        <f>SUM(G16:G21)</f>
        <v>22.73</v>
      </c>
      <c r="H22" s="60">
        <f>SUM(H16:H21)</f>
        <v>112.13999999999999</v>
      </c>
    </row>
    <row r="23" spans="2:8" ht="31.5" x14ac:dyDescent="0.25">
      <c r="B23" s="6"/>
      <c r="C23" s="47" t="s">
        <v>5</v>
      </c>
      <c r="D23" s="25">
        <f>D14+D22</f>
        <v>136.28983168475517</v>
      </c>
      <c r="E23" s="25">
        <f t="shared" ref="E23:H23" si="0">E14+E22</f>
        <v>1310.33</v>
      </c>
      <c r="F23" s="25">
        <f t="shared" si="0"/>
        <v>59.74</v>
      </c>
      <c r="G23" s="25">
        <f t="shared" si="0"/>
        <v>61.230000000000004</v>
      </c>
      <c r="H23" s="25">
        <f t="shared" si="0"/>
        <v>184.44</v>
      </c>
    </row>
    <row r="24" spans="2:8" ht="15.75" x14ac:dyDescent="0.25">
      <c r="B24" s="10"/>
      <c r="C24" s="280"/>
      <c r="D24" s="27"/>
      <c r="E24" s="27"/>
      <c r="F24" s="281"/>
      <c r="G24" s="282"/>
      <c r="H24" s="282"/>
    </row>
    <row r="25" spans="2:8" ht="15.75" x14ac:dyDescent="0.25">
      <c r="B25" s="10"/>
      <c r="C25" s="26"/>
      <c r="D25" s="27"/>
      <c r="E25" s="10"/>
    </row>
    <row r="26" spans="2:8" ht="15.75" x14ac:dyDescent="0.25">
      <c r="B26" s="344" t="s">
        <v>11</v>
      </c>
      <c r="C26" s="344"/>
      <c r="D26" s="344"/>
      <c r="E26" s="344"/>
    </row>
    <row r="27" spans="2:8" ht="15.75" x14ac:dyDescent="0.25">
      <c r="B27" s="188"/>
      <c r="C27" s="188"/>
      <c r="D27" s="188"/>
      <c r="E27" s="188"/>
    </row>
    <row r="28" spans="2:8" ht="15.75" x14ac:dyDescent="0.25">
      <c r="B28" s="167" t="s">
        <v>8</v>
      </c>
      <c r="C28" s="14"/>
      <c r="D28" s="13"/>
      <c r="E28" s="14"/>
    </row>
    <row r="29" spans="2:8" ht="15.75" x14ac:dyDescent="0.25">
      <c r="B29" s="168"/>
      <c r="C29" s="14"/>
      <c r="D29" s="14"/>
      <c r="E29" s="14"/>
    </row>
    <row r="30" spans="2:8" s="189" customFormat="1" ht="15.75" x14ac:dyDescent="0.25">
      <c r="B30" s="169" t="s">
        <v>6</v>
      </c>
      <c r="C30" s="14"/>
      <c r="D30" s="15"/>
      <c r="E30" s="14"/>
      <c r="F30" s="80"/>
      <c r="G30" s="80"/>
      <c r="H30" s="80"/>
    </row>
    <row r="31" spans="2:8" ht="15.75" x14ac:dyDescent="0.25">
      <c r="B31" s="168"/>
      <c r="C31" s="14"/>
      <c r="D31" s="14"/>
      <c r="E31" s="14"/>
    </row>
    <row r="32" spans="2:8" ht="15.75" x14ac:dyDescent="0.25">
      <c r="B32" s="167"/>
      <c r="C32" s="14"/>
      <c r="D32" s="15"/>
      <c r="E32" s="14"/>
    </row>
    <row r="33" spans="2:5" ht="15.75" x14ac:dyDescent="0.25">
      <c r="B33" s="167"/>
      <c r="C33" s="14"/>
      <c r="D33" s="15"/>
      <c r="E33" s="14"/>
    </row>
    <row r="36" spans="2:5" ht="18.75" x14ac:dyDescent="0.25">
      <c r="B36" s="178" t="s">
        <v>189</v>
      </c>
      <c r="C36" s="394" t="s">
        <v>37</v>
      </c>
      <c r="D36" s="395"/>
      <c r="E36" s="396"/>
    </row>
    <row r="37" spans="2:5" ht="15.75" x14ac:dyDescent="0.25">
      <c r="B37" s="240" t="s">
        <v>142</v>
      </c>
      <c r="C37" s="75" t="s">
        <v>129</v>
      </c>
      <c r="D37" s="75"/>
      <c r="E37" s="105"/>
    </row>
    <row r="38" spans="2:5" ht="15.75" x14ac:dyDescent="0.25">
      <c r="B38" s="424" t="s">
        <v>141</v>
      </c>
      <c r="C38" s="120">
        <v>4.3999999999999997E-2</v>
      </c>
      <c r="D38" s="105"/>
      <c r="E38" s="105">
        <f>C38*D38</f>
        <v>0</v>
      </c>
    </row>
    <row r="39" spans="2:5" ht="15.75" x14ac:dyDescent="0.25">
      <c r="B39" s="206" t="s">
        <v>65</v>
      </c>
      <c r="C39" s="120">
        <v>0.10979999999999999</v>
      </c>
      <c r="D39" s="109">
        <v>70.449439999999996</v>
      </c>
      <c r="E39" s="105">
        <f>C39*D39</f>
        <v>7.735348511999999</v>
      </c>
    </row>
    <row r="40" spans="2:5" ht="15.75" x14ac:dyDescent="0.25">
      <c r="B40" s="104" t="s">
        <v>12</v>
      </c>
      <c r="C40" s="120">
        <v>0.01</v>
      </c>
      <c r="D40" s="105">
        <v>750</v>
      </c>
      <c r="E40" s="105">
        <f>C40*D40</f>
        <v>7.5</v>
      </c>
    </row>
    <row r="41" spans="2:5" ht="15.75" x14ac:dyDescent="0.25">
      <c r="B41" s="206" t="s">
        <v>13</v>
      </c>
      <c r="C41" s="120">
        <v>5.1999999999999998E-3</v>
      </c>
      <c r="D41" s="105">
        <v>74.514835000000005</v>
      </c>
      <c r="E41" s="105">
        <f>C41*D41</f>
        <v>0.387477142</v>
      </c>
    </row>
    <row r="42" spans="2:5" ht="15.75" x14ac:dyDescent="0.25">
      <c r="B42" s="75"/>
      <c r="C42" s="75" t="s">
        <v>2</v>
      </c>
      <c r="D42" s="75"/>
      <c r="E42" s="115">
        <f>SUM(E38:E41)</f>
        <v>15.622825653999998</v>
      </c>
    </row>
    <row r="43" spans="2:5" ht="15.75" x14ac:dyDescent="0.25">
      <c r="B43" s="116"/>
      <c r="C43" s="117" t="s">
        <v>16</v>
      </c>
      <c r="D43" s="118">
        <v>0</v>
      </c>
      <c r="E43" s="106">
        <f>E42*D43</f>
        <v>0</v>
      </c>
    </row>
    <row r="44" spans="2:5" ht="15.75" x14ac:dyDescent="0.25">
      <c r="B44" s="9" t="s">
        <v>127</v>
      </c>
      <c r="C44" s="6" t="s">
        <v>115</v>
      </c>
      <c r="D44" s="6"/>
      <c r="E44" s="7"/>
    </row>
    <row r="45" spans="2:5" ht="15.75" x14ac:dyDescent="0.25">
      <c r="B45" s="423" t="s">
        <v>128</v>
      </c>
      <c r="C45" s="6">
        <v>0.01</v>
      </c>
      <c r="D45" s="107"/>
      <c r="E45" s="7">
        <f>C45*D45</f>
        <v>0</v>
      </c>
    </row>
    <row r="46" spans="2:5" ht="15.75" x14ac:dyDescent="0.25">
      <c r="B46" s="6"/>
      <c r="C46" s="6" t="s">
        <v>2</v>
      </c>
      <c r="D46" s="306">
        <f>D43</f>
        <v>0</v>
      </c>
      <c r="E46" s="48">
        <f>E45</f>
        <v>0</v>
      </c>
    </row>
    <row r="47" spans="2:5" ht="15.75" x14ac:dyDescent="0.25">
      <c r="B47" s="6"/>
      <c r="C47" s="6" t="s">
        <v>14</v>
      </c>
      <c r="D47" s="6"/>
      <c r="E47" s="48"/>
    </row>
    <row r="48" spans="2:5" ht="15.75" x14ac:dyDescent="0.25">
      <c r="B48" s="9" t="s">
        <v>110</v>
      </c>
      <c r="C48" s="6" t="s">
        <v>15</v>
      </c>
      <c r="D48" s="7"/>
      <c r="E48" s="7"/>
    </row>
    <row r="49" spans="2:8" ht="15.75" x14ac:dyDescent="0.25">
      <c r="B49" s="423" t="s">
        <v>121</v>
      </c>
      <c r="C49" s="61">
        <v>5.0000000000000001E-3</v>
      </c>
      <c r="D49" s="107"/>
      <c r="E49" s="7">
        <f>C49*D49</f>
        <v>0</v>
      </c>
    </row>
    <row r="50" spans="2:8" ht="15.75" x14ac:dyDescent="0.25">
      <c r="B50" s="6" t="s">
        <v>65</v>
      </c>
      <c r="C50" s="7">
        <v>7.8E-2</v>
      </c>
      <c r="D50" s="109">
        <v>70.449439999999996</v>
      </c>
      <c r="E50" s="7">
        <f>C50*D50</f>
        <v>5.4950563199999998</v>
      </c>
    </row>
    <row r="51" spans="2:8" ht="15.75" x14ac:dyDescent="0.25">
      <c r="B51" s="6" t="s">
        <v>13</v>
      </c>
      <c r="C51" s="61">
        <v>0.01</v>
      </c>
      <c r="D51" s="105">
        <v>74.514835000000005</v>
      </c>
      <c r="E51" s="7">
        <f>C51*D51</f>
        <v>0.74514835000000001</v>
      </c>
    </row>
    <row r="52" spans="2:8" ht="15.75" x14ac:dyDescent="0.25">
      <c r="B52" s="6"/>
      <c r="C52" s="6" t="s">
        <v>2</v>
      </c>
      <c r="D52" s="7"/>
      <c r="E52" s="48">
        <f>SUM(E49:E51)</f>
        <v>6.2402046699999998</v>
      </c>
    </row>
    <row r="53" spans="2:8" ht="15.75" x14ac:dyDescent="0.25">
      <c r="B53" s="16"/>
      <c r="C53" s="49" t="s">
        <v>16</v>
      </c>
      <c r="D53" s="306">
        <f>D46</f>
        <v>0</v>
      </c>
      <c r="E53" s="48">
        <f>E52*D53</f>
        <v>0</v>
      </c>
    </row>
    <row r="54" spans="2:8" ht="15.75" x14ac:dyDescent="0.25">
      <c r="B54" s="9" t="s">
        <v>99</v>
      </c>
      <c r="C54" s="75" t="s">
        <v>134</v>
      </c>
      <c r="D54" s="75"/>
      <c r="E54" s="105"/>
    </row>
    <row r="55" spans="2:8" ht="15.75" x14ac:dyDescent="0.25">
      <c r="B55" s="6" t="s">
        <v>26</v>
      </c>
      <c r="C55" s="75">
        <v>0.05</v>
      </c>
      <c r="D55" s="108">
        <v>90</v>
      </c>
      <c r="E55" s="105">
        <f>C55*D55</f>
        <v>4.5</v>
      </c>
    </row>
    <row r="56" spans="2:8" ht="15.75" x14ac:dyDescent="0.25">
      <c r="B56" s="75"/>
      <c r="C56" s="75" t="s">
        <v>2</v>
      </c>
      <c r="D56" s="75"/>
      <c r="E56" s="115">
        <f>E55</f>
        <v>4.5</v>
      </c>
    </row>
    <row r="57" spans="2:8" ht="15.75" x14ac:dyDescent="0.25">
      <c r="B57" s="75"/>
      <c r="C57" s="110" t="s">
        <v>16</v>
      </c>
      <c r="D57" s="118">
        <f>D53</f>
        <v>0</v>
      </c>
      <c r="E57" s="106">
        <f>E56*D57</f>
        <v>0</v>
      </c>
    </row>
    <row r="58" spans="2:8" ht="18.75" x14ac:dyDescent="0.3">
      <c r="B58" s="337" t="s">
        <v>50</v>
      </c>
      <c r="C58" s="338"/>
      <c r="D58" s="339"/>
      <c r="E58" s="270">
        <f>E42+E46+E52+E56</f>
        <v>26.363030323999997</v>
      </c>
    </row>
    <row r="59" spans="2:8" ht="33" customHeight="1" x14ac:dyDescent="0.25">
      <c r="B59" s="130" t="s">
        <v>75</v>
      </c>
      <c r="C59" s="6" t="s">
        <v>17</v>
      </c>
      <c r="D59" s="6"/>
      <c r="E59" s="7"/>
      <c r="F59" s="10"/>
      <c r="G59" s="34"/>
      <c r="H59" s="34"/>
    </row>
    <row r="60" spans="2:8" ht="15.75" x14ac:dyDescent="0.25">
      <c r="B60" s="30" t="s">
        <v>22</v>
      </c>
      <c r="C60" s="30">
        <v>0.06</v>
      </c>
      <c r="D60" s="105">
        <v>33.375869999999999</v>
      </c>
      <c r="E60" s="7">
        <f>C60*D60</f>
        <v>2.0025521999999998</v>
      </c>
      <c r="F60" s="10"/>
      <c r="G60" s="34"/>
      <c r="H60" s="34"/>
    </row>
    <row r="61" spans="2:8" ht="15.75" x14ac:dyDescent="0.25">
      <c r="B61" s="30" t="s">
        <v>13</v>
      </c>
      <c r="C61" s="30">
        <v>4.0000000000000001E-3</v>
      </c>
      <c r="D61" s="105">
        <v>74.514835000000005</v>
      </c>
      <c r="E61" s="7">
        <f t="shared" ref="E61:E64" si="1">C61*D61</f>
        <v>0.29805934000000001</v>
      </c>
      <c r="F61" s="10"/>
      <c r="G61" s="34"/>
      <c r="H61" s="34"/>
    </row>
    <row r="62" spans="2:8" ht="15.75" x14ac:dyDescent="0.25">
      <c r="B62" s="30" t="s">
        <v>23</v>
      </c>
      <c r="C62" s="30">
        <v>4.0000000000000001E-3</v>
      </c>
      <c r="D62" s="109">
        <v>138</v>
      </c>
      <c r="E62" s="7">
        <f t="shared" si="1"/>
        <v>0.55200000000000005</v>
      </c>
      <c r="F62" s="10"/>
      <c r="G62" s="34"/>
      <c r="H62" s="34"/>
    </row>
    <row r="63" spans="2:8" ht="15.75" x14ac:dyDescent="0.25">
      <c r="B63" s="30" t="s">
        <v>71</v>
      </c>
      <c r="C63" s="30">
        <v>2.0000000000000001E-4</v>
      </c>
      <c r="D63" s="107">
        <v>546.44200000000001</v>
      </c>
      <c r="E63" s="7">
        <f t="shared" si="1"/>
        <v>0.10928840000000001</v>
      </c>
      <c r="F63" s="10"/>
      <c r="G63" s="10"/>
      <c r="H63" s="11"/>
    </row>
    <row r="64" spans="2:8" ht="15.75" x14ac:dyDescent="0.25">
      <c r="B64" s="30" t="s">
        <v>54</v>
      </c>
      <c r="C64" s="30">
        <v>8.0000000000000002E-3</v>
      </c>
      <c r="D64" s="107">
        <v>330</v>
      </c>
      <c r="E64" s="7">
        <f t="shared" si="1"/>
        <v>2.64</v>
      </c>
      <c r="F64" s="10"/>
      <c r="G64" s="10"/>
      <c r="H64" s="11"/>
    </row>
    <row r="65" spans="2:8" ht="15.75" x14ac:dyDescent="0.25">
      <c r="B65" s="6"/>
      <c r="C65" s="6" t="s">
        <v>2</v>
      </c>
      <c r="D65" s="6"/>
      <c r="E65" s="48">
        <f>SUM(E60:E64)</f>
        <v>5.60189994</v>
      </c>
      <c r="F65" s="10"/>
      <c r="G65" s="10"/>
      <c r="H65" s="11"/>
    </row>
    <row r="66" spans="2:8" ht="15.75" x14ac:dyDescent="0.25">
      <c r="B66" s="6"/>
      <c r="C66" s="9" t="s">
        <v>48</v>
      </c>
      <c r="D66" s="306">
        <f>D57</f>
        <v>0</v>
      </c>
      <c r="E66" s="48">
        <f>E65*D66</f>
        <v>0</v>
      </c>
      <c r="F66" s="10"/>
      <c r="G66" s="10"/>
      <c r="H66" s="11"/>
    </row>
    <row r="67" spans="2:8" ht="31.5" x14ac:dyDescent="0.25">
      <c r="B67" s="122" t="s">
        <v>45</v>
      </c>
      <c r="C67" s="6" t="s">
        <v>92</v>
      </c>
      <c r="D67" s="7"/>
      <c r="E67" s="7"/>
      <c r="F67" s="10"/>
      <c r="G67" s="10"/>
      <c r="H67" s="10"/>
    </row>
    <row r="68" spans="2:8" ht="15.75" x14ac:dyDescent="0.25">
      <c r="B68" s="30" t="s">
        <v>28</v>
      </c>
      <c r="C68" s="6">
        <v>0.04</v>
      </c>
      <c r="D68" s="107">
        <v>40.792724999999997</v>
      </c>
      <c r="E68" s="7">
        <f t="shared" ref="E68:E79" si="2">C68*D68</f>
        <v>1.6317089999999999</v>
      </c>
      <c r="F68" s="10"/>
      <c r="G68" s="10"/>
      <c r="H68" s="11"/>
    </row>
    <row r="69" spans="2:8" ht="15.75" x14ac:dyDescent="0.25">
      <c r="B69" s="30" t="s">
        <v>38</v>
      </c>
      <c r="C69" s="6">
        <v>0.02</v>
      </c>
      <c r="D69" s="107">
        <v>33.375869387759998</v>
      </c>
      <c r="E69" s="7">
        <f t="shared" si="2"/>
        <v>0.66751738775519998</v>
      </c>
      <c r="F69" s="10"/>
      <c r="G69" s="10"/>
      <c r="H69" s="11"/>
    </row>
    <row r="70" spans="2:8" ht="15.75" x14ac:dyDescent="0.25">
      <c r="B70" s="30" t="s">
        <v>19</v>
      </c>
      <c r="C70" s="6">
        <v>2.1000000000000001E-2</v>
      </c>
      <c r="D70" s="107">
        <v>36.342615000000002</v>
      </c>
      <c r="E70" s="7">
        <f t="shared" si="2"/>
        <v>0.76319491500000014</v>
      </c>
      <c r="F70" s="10"/>
      <c r="G70" s="10"/>
      <c r="H70" s="11"/>
    </row>
    <row r="71" spans="2:8" ht="15.75" x14ac:dyDescent="0.25">
      <c r="B71" s="30" t="s">
        <v>63</v>
      </c>
      <c r="C71" s="6">
        <v>5.16E-2</v>
      </c>
      <c r="D71" s="107">
        <v>563.41999999999996</v>
      </c>
      <c r="E71" s="7">
        <f t="shared" si="2"/>
        <v>29.072471999999998</v>
      </c>
      <c r="F71" s="10"/>
      <c r="G71" s="10"/>
      <c r="H71" s="11"/>
    </row>
    <row r="72" spans="2:8" ht="15.75" x14ac:dyDescent="0.25">
      <c r="B72" s="30" t="s">
        <v>22</v>
      </c>
      <c r="C72" s="6">
        <v>1.4E-2</v>
      </c>
      <c r="D72" s="109">
        <v>33.375869999999999</v>
      </c>
      <c r="E72" s="7">
        <f t="shared" si="2"/>
        <v>0.46726217999999997</v>
      </c>
      <c r="F72" s="10"/>
      <c r="G72" s="10"/>
      <c r="H72" s="11"/>
    </row>
    <row r="73" spans="2:8" ht="15.75" x14ac:dyDescent="0.25">
      <c r="B73" s="30" t="s">
        <v>21</v>
      </c>
      <c r="C73" s="6">
        <v>1.4999999999999999E-2</v>
      </c>
      <c r="D73" s="109">
        <v>31.892499999999998</v>
      </c>
      <c r="E73" s="7">
        <f t="shared" si="2"/>
        <v>0.47838749999999997</v>
      </c>
      <c r="F73" s="10"/>
      <c r="G73" s="10"/>
      <c r="H73" s="11"/>
    </row>
    <row r="74" spans="2:8" ht="15.75" x14ac:dyDescent="0.25">
      <c r="B74" s="30" t="s">
        <v>164</v>
      </c>
      <c r="C74" s="6">
        <v>8.0000000000000002E-3</v>
      </c>
      <c r="D74" s="107">
        <v>374.3</v>
      </c>
      <c r="E74" s="7">
        <f t="shared" si="2"/>
        <v>2.9944000000000002</v>
      </c>
      <c r="F74" s="10"/>
      <c r="G74" s="10"/>
      <c r="H74" s="11"/>
    </row>
    <row r="75" spans="2:8" ht="15.75" x14ac:dyDescent="0.25">
      <c r="B75" s="29" t="s">
        <v>12</v>
      </c>
      <c r="C75" s="29">
        <v>5.0000000000000001E-3</v>
      </c>
      <c r="D75" s="109">
        <v>750</v>
      </c>
      <c r="E75" s="7">
        <f t="shared" si="2"/>
        <v>3.75</v>
      </c>
      <c r="F75" s="10"/>
      <c r="G75" s="10"/>
      <c r="H75" s="11"/>
    </row>
    <row r="76" spans="2:8" ht="15.75" x14ac:dyDescent="0.25">
      <c r="B76" s="30" t="s">
        <v>13</v>
      </c>
      <c r="C76" s="6">
        <v>2E-3</v>
      </c>
      <c r="D76" s="109">
        <v>74.514835000000005</v>
      </c>
      <c r="E76" s="7">
        <f t="shared" si="2"/>
        <v>0.14902967</v>
      </c>
      <c r="F76" s="10"/>
      <c r="G76" s="10"/>
      <c r="H76" s="11"/>
    </row>
    <row r="77" spans="2:8" ht="15.75" x14ac:dyDescent="0.25">
      <c r="B77" s="30" t="s">
        <v>71</v>
      </c>
      <c r="C77" s="6">
        <v>3.0000000000000001E-3</v>
      </c>
      <c r="D77" s="107">
        <v>546.44200000000001</v>
      </c>
      <c r="E77" s="7">
        <f t="shared" si="2"/>
        <v>1.6393260000000001</v>
      </c>
      <c r="F77" s="10"/>
      <c r="G77" s="10"/>
      <c r="H77" s="11"/>
    </row>
    <row r="78" spans="2:8" ht="15.75" x14ac:dyDescent="0.25">
      <c r="B78" s="30" t="s">
        <v>29</v>
      </c>
      <c r="C78" s="6">
        <v>5.0000000000000001E-3</v>
      </c>
      <c r="D78" s="107">
        <v>217.75280000000001</v>
      </c>
      <c r="E78" s="7">
        <f t="shared" si="2"/>
        <v>1.0887640000000001</v>
      </c>
      <c r="F78" s="10"/>
      <c r="G78" s="10"/>
      <c r="H78" s="11"/>
    </row>
    <row r="79" spans="2:8" ht="15.75" x14ac:dyDescent="0.25">
      <c r="B79" s="30" t="s">
        <v>70</v>
      </c>
      <c r="C79" s="6">
        <v>5.0000000000000001E-3</v>
      </c>
      <c r="D79" s="109">
        <v>17.883559999999999</v>
      </c>
      <c r="E79" s="7">
        <f t="shared" si="2"/>
        <v>8.9417799999999992E-2</v>
      </c>
      <c r="F79" s="10"/>
      <c r="G79" s="10"/>
      <c r="H79" s="33"/>
    </row>
    <row r="80" spans="2:8" ht="15.75" x14ac:dyDescent="0.25">
      <c r="B80" s="6"/>
      <c r="C80" s="6" t="s">
        <v>2</v>
      </c>
      <c r="D80" s="7"/>
      <c r="E80" s="48">
        <f>SUM(E68:E79)</f>
        <v>42.791480452755181</v>
      </c>
      <c r="F80" s="34"/>
      <c r="G80" s="34"/>
      <c r="H80" s="34"/>
    </row>
    <row r="81" spans="2:8" ht="15.75" x14ac:dyDescent="0.25">
      <c r="B81" s="16"/>
      <c r="C81" s="49" t="s">
        <v>16</v>
      </c>
      <c r="D81" s="9">
        <f>D66</f>
        <v>0</v>
      </c>
      <c r="E81" s="48">
        <f>E80*D81</f>
        <v>0</v>
      </c>
      <c r="F81" s="34"/>
      <c r="G81" s="34"/>
      <c r="H81" s="34"/>
    </row>
    <row r="82" spans="2:8" ht="15.75" x14ac:dyDescent="0.25">
      <c r="B82" s="110" t="s">
        <v>82</v>
      </c>
      <c r="C82" s="121" t="s">
        <v>64</v>
      </c>
      <c r="D82" s="75"/>
      <c r="E82" s="75"/>
      <c r="F82" s="10"/>
      <c r="G82" s="10"/>
      <c r="H82" s="10"/>
    </row>
    <row r="83" spans="2:8" ht="15.75" x14ac:dyDescent="0.25">
      <c r="B83" s="210" t="s">
        <v>88</v>
      </c>
      <c r="C83" s="75">
        <v>6.6000000000000003E-2</v>
      </c>
      <c r="D83" s="109">
        <v>542</v>
      </c>
      <c r="E83" s="105">
        <f t="shared" ref="E83:E89" si="3">C83*D83</f>
        <v>35.771999999999998</v>
      </c>
      <c r="F83" s="44"/>
      <c r="G83" s="40"/>
      <c r="H83" s="45"/>
    </row>
    <row r="84" spans="2:8" ht="15.75" x14ac:dyDescent="0.25">
      <c r="B84" s="206" t="s">
        <v>26</v>
      </c>
      <c r="C84" s="75">
        <v>1.4E-2</v>
      </c>
      <c r="D84" s="109">
        <v>90</v>
      </c>
      <c r="E84" s="105">
        <f t="shared" si="3"/>
        <v>1.26</v>
      </c>
      <c r="F84" s="44"/>
      <c r="G84" s="40"/>
      <c r="H84" s="45"/>
    </row>
    <row r="85" spans="2:8" ht="15.75" x14ac:dyDescent="0.25">
      <c r="B85" s="206" t="s">
        <v>65</v>
      </c>
      <c r="C85" s="75">
        <v>1.4999999999999999E-2</v>
      </c>
      <c r="D85" s="109">
        <v>70.449439999999996</v>
      </c>
      <c r="E85" s="105">
        <f t="shared" si="3"/>
        <v>1.0567415999999998</v>
      </c>
      <c r="F85" s="44"/>
      <c r="G85" s="40"/>
      <c r="H85" s="45"/>
    </row>
    <row r="86" spans="2:8" ht="15.75" x14ac:dyDescent="0.25">
      <c r="B86" s="206" t="s">
        <v>21</v>
      </c>
      <c r="C86" s="75">
        <v>1.2999999999999999E-2</v>
      </c>
      <c r="D86" s="105">
        <v>31.892499999999998</v>
      </c>
      <c r="E86" s="105">
        <f t="shared" si="3"/>
        <v>0.41460249999999998</v>
      </c>
      <c r="F86" s="44"/>
      <c r="G86" s="40"/>
      <c r="H86" s="45"/>
    </row>
    <row r="87" spans="2:8" ht="15.75" x14ac:dyDescent="0.25">
      <c r="B87" s="206" t="s">
        <v>53</v>
      </c>
      <c r="C87" s="75">
        <v>6.0000000000000001E-3</v>
      </c>
      <c r="D87" s="109">
        <v>190</v>
      </c>
      <c r="E87" s="105">
        <f t="shared" si="3"/>
        <v>1.1400000000000001</v>
      </c>
      <c r="F87" s="44"/>
      <c r="G87" s="40"/>
      <c r="H87" s="45"/>
    </row>
    <row r="88" spans="2:8" ht="15.75" x14ac:dyDescent="0.25">
      <c r="B88" s="206" t="s">
        <v>23</v>
      </c>
      <c r="C88" s="75">
        <v>7.0000000000000001E-3</v>
      </c>
      <c r="D88" s="105">
        <v>138</v>
      </c>
      <c r="E88" s="105">
        <f t="shared" si="3"/>
        <v>0.96599999999999997</v>
      </c>
      <c r="F88" s="44"/>
      <c r="G88" s="40"/>
      <c r="H88" s="45"/>
    </row>
    <row r="89" spans="2:8" ht="15.75" x14ac:dyDescent="0.25">
      <c r="B89" s="206" t="s">
        <v>70</v>
      </c>
      <c r="C89" s="75">
        <v>6.0000000000000001E-3</v>
      </c>
      <c r="D89" s="105">
        <v>17.883559999999999</v>
      </c>
      <c r="E89" s="105">
        <f t="shared" si="3"/>
        <v>0.10730136</v>
      </c>
      <c r="F89" s="44"/>
      <c r="G89" s="40"/>
      <c r="H89" s="45"/>
    </row>
    <row r="90" spans="2:8" ht="15.75" x14ac:dyDescent="0.25">
      <c r="B90" s="75"/>
      <c r="C90" s="75" t="s">
        <v>2</v>
      </c>
      <c r="D90" s="75"/>
      <c r="E90" s="115">
        <f>SUM(E83:E89)</f>
        <v>40.716645460000002</v>
      </c>
      <c r="F90" s="44"/>
      <c r="G90" s="40"/>
      <c r="H90" s="45"/>
    </row>
    <row r="91" spans="2:8" ht="15.75" x14ac:dyDescent="0.25">
      <c r="B91" s="75"/>
      <c r="C91" s="110" t="s">
        <v>16</v>
      </c>
      <c r="D91" s="118">
        <f>D81</f>
        <v>0</v>
      </c>
      <c r="E91" s="106">
        <f>E90*D91</f>
        <v>0</v>
      </c>
      <c r="F91" s="44"/>
      <c r="G91" s="44"/>
      <c r="H91" s="46"/>
    </row>
    <row r="92" spans="2:8" ht="15.75" x14ac:dyDescent="0.25">
      <c r="B92" s="9" t="s">
        <v>143</v>
      </c>
      <c r="C92" s="6" t="s">
        <v>72</v>
      </c>
      <c r="D92" s="6"/>
      <c r="E92" s="6"/>
      <c r="F92" s="40"/>
      <c r="G92" s="40"/>
      <c r="H92" s="40"/>
    </row>
    <row r="93" spans="2:8" ht="15.75" x14ac:dyDescent="0.25">
      <c r="B93" s="29" t="s">
        <v>27</v>
      </c>
      <c r="C93" s="131">
        <v>8.5000000000000006E-2</v>
      </c>
      <c r="D93" s="108">
        <v>79</v>
      </c>
      <c r="E93" s="58">
        <f t="shared" ref="E93:E95" si="4">C93*D93</f>
        <v>6.7150000000000007</v>
      </c>
      <c r="F93" s="40"/>
      <c r="G93" s="40"/>
      <c r="H93" s="41"/>
    </row>
    <row r="94" spans="2:8" ht="15.75" x14ac:dyDescent="0.25">
      <c r="B94" s="29" t="s">
        <v>12</v>
      </c>
      <c r="C94" s="29">
        <v>5.0000000000000001E-3</v>
      </c>
      <c r="D94" s="109">
        <v>750</v>
      </c>
      <c r="E94" s="58">
        <f t="shared" si="4"/>
        <v>3.75</v>
      </c>
      <c r="F94" s="40"/>
      <c r="G94" s="40"/>
      <c r="H94" s="41"/>
    </row>
    <row r="95" spans="2:8" ht="15.75" x14ac:dyDescent="0.25">
      <c r="B95" s="29" t="s">
        <v>70</v>
      </c>
      <c r="C95" s="29">
        <v>1.8E-3</v>
      </c>
      <c r="D95" s="109">
        <v>17.883559999999999</v>
      </c>
      <c r="E95" s="58">
        <f t="shared" si="4"/>
        <v>3.2190407999999997E-2</v>
      </c>
      <c r="F95" s="40"/>
      <c r="G95" s="40"/>
      <c r="H95" s="41"/>
    </row>
    <row r="96" spans="2:8" ht="15.75" x14ac:dyDescent="0.25">
      <c r="B96" s="57"/>
      <c r="C96" s="57" t="s">
        <v>2</v>
      </c>
      <c r="D96" s="57"/>
      <c r="E96" s="125">
        <f>SUM(E93:E95)</f>
        <v>10.497190408</v>
      </c>
      <c r="F96" s="40"/>
      <c r="G96" s="40"/>
      <c r="H96" s="42"/>
    </row>
    <row r="97" spans="2:8" ht="15.75" x14ac:dyDescent="0.25">
      <c r="B97" s="57"/>
      <c r="C97" s="56" t="s">
        <v>14</v>
      </c>
      <c r="D97" s="306">
        <f>D91</f>
        <v>0</v>
      </c>
      <c r="E97" s="48">
        <f>E96*D97</f>
        <v>0</v>
      </c>
      <c r="F97" s="40"/>
      <c r="G97" s="40"/>
      <c r="H97" s="42"/>
    </row>
    <row r="98" spans="2:8" ht="15.75" x14ac:dyDescent="0.25">
      <c r="B98" s="9" t="s">
        <v>73</v>
      </c>
      <c r="C98" s="6" t="s">
        <v>15</v>
      </c>
      <c r="D98" s="7"/>
      <c r="E98" s="7"/>
      <c r="F98" s="10"/>
      <c r="G98" s="10"/>
      <c r="H98" s="11"/>
    </row>
    <row r="99" spans="2:8" ht="15.75" x14ac:dyDescent="0.25">
      <c r="B99" s="6" t="s">
        <v>74</v>
      </c>
      <c r="C99" s="61">
        <v>2.5000000000000001E-2</v>
      </c>
      <c r="D99" s="107">
        <v>140</v>
      </c>
      <c r="E99" s="7">
        <f>C99*D99</f>
        <v>3.5</v>
      </c>
      <c r="F99" s="10"/>
      <c r="G99" s="10"/>
      <c r="H99" s="11"/>
    </row>
    <row r="100" spans="2:8" ht="15.75" x14ac:dyDescent="0.25">
      <c r="B100" s="6" t="s">
        <v>13</v>
      </c>
      <c r="C100" s="7">
        <v>0.02</v>
      </c>
      <c r="D100" s="109">
        <v>74.514835000000005</v>
      </c>
      <c r="E100" s="7">
        <f>C100*D100</f>
        <v>1.4902967</v>
      </c>
      <c r="F100" s="10"/>
      <c r="G100" s="10"/>
      <c r="H100" s="11"/>
    </row>
    <row r="101" spans="2:8" ht="15.75" x14ac:dyDescent="0.25">
      <c r="B101" s="6" t="s">
        <v>35</v>
      </c>
      <c r="C101" s="126">
        <v>2.0000000000000001E-4</v>
      </c>
      <c r="D101" s="107">
        <v>546.44200000000001</v>
      </c>
      <c r="E101" s="7">
        <f>C101*D101</f>
        <v>0.10928840000000001</v>
      </c>
      <c r="F101" s="10"/>
      <c r="G101" s="10"/>
      <c r="H101" s="11"/>
    </row>
    <row r="102" spans="2:8" ht="15.75" x14ac:dyDescent="0.25">
      <c r="B102" s="6"/>
      <c r="C102" s="6" t="s">
        <v>2</v>
      </c>
      <c r="D102" s="7"/>
      <c r="E102" s="48">
        <f>SUM(E99:E101)</f>
        <v>5.0995850999999996</v>
      </c>
      <c r="F102" s="10"/>
      <c r="G102" s="10"/>
      <c r="H102" s="33"/>
    </row>
    <row r="103" spans="2:8" ht="15.75" x14ac:dyDescent="0.25">
      <c r="B103" s="16"/>
      <c r="C103" s="49" t="s">
        <v>16</v>
      </c>
      <c r="D103" s="9">
        <f>D97</f>
        <v>0</v>
      </c>
      <c r="E103" s="48">
        <f>E102*D103</f>
        <v>0</v>
      </c>
      <c r="F103" s="34"/>
      <c r="G103" s="34"/>
      <c r="H103" s="34"/>
    </row>
    <row r="104" spans="2:8" ht="15.75" x14ac:dyDescent="0.25">
      <c r="B104" s="9" t="s">
        <v>95</v>
      </c>
      <c r="C104" s="6" t="s">
        <v>33</v>
      </c>
      <c r="D104" s="6"/>
      <c r="E104" s="7"/>
      <c r="F104" s="10"/>
      <c r="G104" s="10"/>
      <c r="H104" s="11"/>
    </row>
    <row r="105" spans="2:8" ht="15.75" x14ac:dyDescent="0.25">
      <c r="B105" s="6" t="s">
        <v>118</v>
      </c>
      <c r="C105" s="6">
        <v>0.03</v>
      </c>
      <c r="D105" s="7">
        <v>84</v>
      </c>
      <c r="E105" s="7">
        <f>C105*D105</f>
        <v>2.52</v>
      </c>
      <c r="F105" s="10"/>
      <c r="G105" s="10"/>
      <c r="H105" s="11"/>
    </row>
    <row r="106" spans="2:8" ht="15.75" x14ac:dyDescent="0.25">
      <c r="B106" s="6" t="s">
        <v>26</v>
      </c>
      <c r="C106" s="6">
        <v>0.03</v>
      </c>
      <c r="D106" s="107">
        <v>90</v>
      </c>
      <c r="E106" s="7">
        <f>C106*D106</f>
        <v>2.6999999999999997</v>
      </c>
      <c r="F106" s="10"/>
      <c r="G106" s="10"/>
      <c r="H106" s="11"/>
    </row>
    <row r="107" spans="2:8" ht="15.75" x14ac:dyDescent="0.25">
      <c r="B107" s="6"/>
      <c r="C107" s="6" t="s">
        <v>2</v>
      </c>
      <c r="D107" s="6"/>
      <c r="E107" s="48">
        <f>E105+E106</f>
        <v>5.22</v>
      </c>
      <c r="F107" s="10"/>
      <c r="G107" s="10"/>
      <c r="H107" s="33"/>
    </row>
    <row r="108" spans="2:8" ht="15.75" x14ac:dyDescent="0.25">
      <c r="B108" s="6"/>
      <c r="C108" s="9" t="s">
        <v>16</v>
      </c>
      <c r="D108" s="71">
        <f>D103</f>
        <v>0</v>
      </c>
      <c r="E108" s="127">
        <f>E107*D108</f>
        <v>0</v>
      </c>
      <c r="F108" s="10"/>
      <c r="G108" s="10"/>
      <c r="H108" s="33"/>
    </row>
    <row r="109" spans="2:8" ht="15" customHeight="1" x14ac:dyDescent="0.25">
      <c r="B109" s="343" t="s">
        <v>50</v>
      </c>
      <c r="C109" s="343"/>
      <c r="D109" s="343"/>
      <c r="E109" s="127">
        <f>E65+E80+E90+E96+E102+E107</f>
        <v>109.92680136075518</v>
      </c>
      <c r="F109" s="31"/>
      <c r="G109" s="31"/>
      <c r="H109" s="31"/>
    </row>
    <row r="110" spans="2:8" ht="18.75" x14ac:dyDescent="0.3">
      <c r="B110" s="359" t="s">
        <v>125</v>
      </c>
      <c r="C110" s="359"/>
      <c r="D110" s="359"/>
      <c r="E110" s="294">
        <f>E109+E58</f>
        <v>136.28983168475517</v>
      </c>
    </row>
    <row r="111" spans="2:8" x14ac:dyDescent="0.25">
      <c r="B111" s="69"/>
      <c r="C111" s="69"/>
      <c r="D111" s="69"/>
      <c r="E111" s="70"/>
    </row>
    <row r="112" spans="2:8" x14ac:dyDescent="0.25">
      <c r="B112" s="69"/>
      <c r="C112" s="69"/>
      <c r="D112" s="69"/>
      <c r="E112" s="70"/>
    </row>
    <row r="113" spans="2:5" x14ac:dyDescent="0.25">
      <c r="B113" s="69"/>
      <c r="C113" s="69"/>
      <c r="D113" s="69"/>
      <c r="E113" s="70"/>
    </row>
    <row r="114" spans="2:5" x14ac:dyDescent="0.25">
      <c r="B114" s="69"/>
      <c r="C114" s="69"/>
      <c r="D114" s="69"/>
      <c r="E114" s="70"/>
    </row>
    <row r="115" spans="2:5" x14ac:dyDescent="0.25">
      <c r="B115" s="69"/>
      <c r="C115" s="69"/>
      <c r="D115" s="69"/>
      <c r="E115" s="70"/>
    </row>
    <row r="116" spans="2:5" x14ac:dyDescent="0.25">
      <c r="B116" s="69"/>
      <c r="C116" s="69"/>
      <c r="D116" s="69"/>
      <c r="E116" s="70"/>
    </row>
    <row r="117" spans="2:5" x14ac:dyDescent="0.25">
      <c r="B117" s="69"/>
      <c r="C117" s="69"/>
      <c r="D117" s="69"/>
      <c r="E117" s="70"/>
    </row>
    <row r="118" spans="2:5" x14ac:dyDescent="0.25">
      <c r="B118" s="69"/>
      <c r="C118" s="69"/>
      <c r="D118" s="69"/>
      <c r="E118" s="70"/>
    </row>
    <row r="119" spans="2:5" x14ac:dyDescent="0.25">
      <c r="B119" s="69"/>
      <c r="C119" s="69"/>
      <c r="D119" s="69"/>
      <c r="E119" s="70"/>
    </row>
    <row r="120" spans="2:5" x14ac:dyDescent="0.25">
      <c r="B120" s="69"/>
      <c r="C120" s="69"/>
      <c r="D120" s="69"/>
      <c r="E120" s="70"/>
    </row>
    <row r="121" spans="2:5" x14ac:dyDescent="0.25">
      <c r="B121" s="69"/>
      <c r="C121" s="69"/>
      <c r="D121" s="69"/>
      <c r="E121" s="70"/>
    </row>
    <row r="122" spans="2:5" x14ac:dyDescent="0.25">
      <c r="B122" s="69"/>
      <c r="C122" s="69"/>
      <c r="D122" s="69"/>
      <c r="E122" s="70"/>
    </row>
    <row r="123" spans="2:5" x14ac:dyDescent="0.25">
      <c r="B123" s="69"/>
      <c r="C123" s="69"/>
      <c r="D123" s="69"/>
      <c r="E123" s="70"/>
    </row>
    <row r="124" spans="2:5" x14ac:dyDescent="0.25">
      <c r="B124" s="69"/>
      <c r="C124" s="69"/>
      <c r="D124" s="69"/>
      <c r="E124" s="70"/>
    </row>
    <row r="125" spans="2:5" x14ac:dyDescent="0.25">
      <c r="B125" s="69"/>
      <c r="C125" s="69"/>
      <c r="D125" s="69"/>
      <c r="E125" s="70"/>
    </row>
    <row r="126" spans="2:5" x14ac:dyDescent="0.25">
      <c r="B126" s="69"/>
      <c r="C126" s="69"/>
      <c r="D126" s="69"/>
      <c r="E126" s="70"/>
    </row>
    <row r="127" spans="2:5" x14ac:dyDescent="0.25">
      <c r="B127" s="69"/>
      <c r="C127" s="69"/>
      <c r="D127" s="69"/>
      <c r="E127" s="70"/>
    </row>
    <row r="128" spans="2:5" x14ac:dyDescent="0.25">
      <c r="B128" s="69"/>
      <c r="C128" s="69"/>
      <c r="D128" s="69"/>
      <c r="E128" s="70"/>
    </row>
    <row r="129" spans="2:8" x14ac:dyDescent="0.25">
      <c r="B129" s="69"/>
      <c r="C129" s="69"/>
      <c r="D129" s="69"/>
      <c r="E129" s="70"/>
    </row>
    <row r="130" spans="2:8" x14ac:dyDescent="0.25">
      <c r="B130" s="69"/>
      <c r="C130" s="69"/>
      <c r="D130" s="69"/>
      <c r="E130" s="70"/>
    </row>
    <row r="131" spans="2:8" x14ac:dyDescent="0.25">
      <c r="B131" s="69"/>
      <c r="C131" s="69"/>
      <c r="D131" s="69"/>
      <c r="E131" s="70"/>
    </row>
    <row r="132" spans="2:8" x14ac:dyDescent="0.25">
      <c r="B132" s="69"/>
      <c r="C132" s="69"/>
      <c r="D132" s="69"/>
      <c r="E132" s="70"/>
    </row>
    <row r="133" spans="2:8" x14ac:dyDescent="0.25">
      <c r="B133" s="69"/>
      <c r="C133" s="69"/>
      <c r="D133" s="69"/>
      <c r="E133" s="70"/>
    </row>
    <row r="134" spans="2:8" x14ac:dyDescent="0.25">
      <c r="B134" s="69"/>
      <c r="C134" s="69"/>
      <c r="D134" s="69"/>
      <c r="E134" s="70"/>
    </row>
    <row r="135" spans="2:8" x14ac:dyDescent="0.25">
      <c r="B135" s="69"/>
      <c r="C135" s="69"/>
      <c r="D135" s="69"/>
      <c r="E135" s="70"/>
    </row>
    <row r="136" spans="2:8" x14ac:dyDescent="0.25">
      <c r="B136" s="69"/>
      <c r="C136" s="69"/>
      <c r="D136" s="69"/>
      <c r="E136" s="70"/>
    </row>
    <row r="137" spans="2:8" x14ac:dyDescent="0.25">
      <c r="B137" s="69"/>
      <c r="C137" s="69"/>
      <c r="D137" s="69"/>
      <c r="E137" s="70"/>
    </row>
    <row r="138" spans="2:8" x14ac:dyDescent="0.25">
      <c r="B138" s="69"/>
      <c r="C138" s="69"/>
      <c r="D138" s="69"/>
      <c r="E138" s="70"/>
    </row>
    <row r="139" spans="2:8" ht="15" customHeight="1" x14ac:dyDescent="0.25">
      <c r="B139" s="314"/>
      <c r="C139" s="314" t="s">
        <v>55</v>
      </c>
      <c r="D139" s="314" t="s">
        <v>2</v>
      </c>
      <c r="E139" s="314" t="s">
        <v>48</v>
      </c>
      <c r="F139" s="333" t="s">
        <v>56</v>
      </c>
      <c r="G139" s="314" t="s">
        <v>16</v>
      </c>
      <c r="H139" s="314"/>
    </row>
    <row r="140" spans="2:8" ht="31.5" x14ac:dyDescent="0.25">
      <c r="B140" s="314"/>
      <c r="C140" s="314"/>
      <c r="D140" s="314"/>
      <c r="E140" s="314"/>
      <c r="F140" s="333"/>
      <c r="G140" s="187" t="s">
        <v>93</v>
      </c>
      <c r="H140" s="187" t="s">
        <v>94</v>
      </c>
    </row>
    <row r="141" spans="2:8" ht="15.75" x14ac:dyDescent="0.25">
      <c r="B141" s="154" t="s">
        <v>22</v>
      </c>
      <c r="C141" s="124">
        <f>C60+C71</f>
        <v>0.1116</v>
      </c>
      <c r="D141" s="58">
        <v>36</v>
      </c>
      <c r="E141" s="58">
        <f t="shared" ref="E141:E161" si="5">C141*D141</f>
        <v>4.0175999999999998</v>
      </c>
      <c r="F141" s="152">
        <f t="shared" ref="F141:F161" si="6">C141</f>
        <v>0.1116</v>
      </c>
      <c r="G141" s="153">
        <f>F141*D141*45</f>
        <v>180.792</v>
      </c>
      <c r="H141" s="152">
        <f>G141/D141</f>
        <v>5.0220000000000002</v>
      </c>
    </row>
    <row r="142" spans="2:8" ht="15.75" x14ac:dyDescent="0.25">
      <c r="B142" s="154" t="s">
        <v>13</v>
      </c>
      <c r="C142" s="124">
        <f>C61+C75+C100</f>
        <v>2.9000000000000001E-2</v>
      </c>
      <c r="D142" s="58">
        <v>76.8</v>
      </c>
      <c r="E142" s="58">
        <f t="shared" si="5"/>
        <v>2.2271999999999998</v>
      </c>
      <c r="F142" s="152">
        <f t="shared" si="6"/>
        <v>2.9000000000000001E-2</v>
      </c>
      <c r="G142" s="153">
        <f t="shared" ref="G142" si="7">F142*D142*45</f>
        <v>100.22399999999999</v>
      </c>
      <c r="H142" s="152">
        <f t="shared" ref="H142" si="8">G142/D142</f>
        <v>1.3049999999999999</v>
      </c>
    </row>
    <row r="143" spans="2:8" ht="15.75" x14ac:dyDescent="0.25">
      <c r="B143" s="154" t="s">
        <v>23</v>
      </c>
      <c r="C143" s="124">
        <f>C62</f>
        <v>4.0000000000000001E-3</v>
      </c>
      <c r="D143" s="58">
        <v>141.6</v>
      </c>
      <c r="E143" s="58">
        <f t="shared" si="5"/>
        <v>0.56640000000000001</v>
      </c>
      <c r="F143" s="152">
        <f t="shared" si="6"/>
        <v>4.0000000000000001E-3</v>
      </c>
      <c r="G143" s="153">
        <f>F143*D143*45</f>
        <v>25.488</v>
      </c>
      <c r="H143" s="152">
        <f>G143/D143</f>
        <v>0.18</v>
      </c>
    </row>
    <row r="144" spans="2:8" ht="15.75" x14ac:dyDescent="0.25">
      <c r="B144" s="154" t="s">
        <v>71</v>
      </c>
      <c r="C144" s="160">
        <f>C63+C76+C101</f>
        <v>2.4000000000000002E-3</v>
      </c>
      <c r="D144" s="58">
        <v>492.4</v>
      </c>
      <c r="E144" s="58">
        <f t="shared" si="5"/>
        <v>1.1817600000000001</v>
      </c>
      <c r="F144" s="152">
        <f t="shared" si="6"/>
        <v>2.4000000000000002E-3</v>
      </c>
      <c r="G144" s="153">
        <f t="shared" ref="G144:G161" si="9">F144*D144*45</f>
        <v>53.179200000000009</v>
      </c>
      <c r="H144" s="152">
        <f t="shared" ref="H144:H161" si="10">G144/D144</f>
        <v>0.10800000000000003</v>
      </c>
    </row>
    <row r="145" spans="2:8" ht="15.75" x14ac:dyDescent="0.25">
      <c r="B145" s="154" t="s">
        <v>54</v>
      </c>
      <c r="C145" s="124">
        <f>C64</f>
        <v>8.0000000000000002E-3</v>
      </c>
      <c r="D145" s="58">
        <v>252</v>
      </c>
      <c r="E145" s="58">
        <f t="shared" si="5"/>
        <v>2.016</v>
      </c>
      <c r="F145" s="152">
        <f t="shared" si="6"/>
        <v>8.0000000000000002E-3</v>
      </c>
      <c r="G145" s="153">
        <f t="shared" si="9"/>
        <v>90.72</v>
      </c>
      <c r="H145" s="152">
        <f t="shared" si="10"/>
        <v>0.36</v>
      </c>
    </row>
    <row r="146" spans="2:8" ht="15.75" x14ac:dyDescent="0.25">
      <c r="B146" s="154" t="s">
        <v>28</v>
      </c>
      <c r="C146" s="124">
        <f>C68</f>
        <v>0.04</v>
      </c>
      <c r="D146" s="58">
        <v>36</v>
      </c>
      <c r="E146" s="58">
        <f t="shared" si="5"/>
        <v>1.44</v>
      </c>
      <c r="F146" s="152">
        <f t="shared" si="6"/>
        <v>0.04</v>
      </c>
      <c r="G146" s="153">
        <f t="shared" si="9"/>
        <v>64.8</v>
      </c>
      <c r="H146" s="152">
        <f t="shared" si="10"/>
        <v>1.7999999999999998</v>
      </c>
    </row>
    <row r="147" spans="2:8" ht="15.75" x14ac:dyDescent="0.25">
      <c r="B147" s="154" t="s">
        <v>38</v>
      </c>
      <c r="C147" s="124">
        <f>C69</f>
        <v>0.02</v>
      </c>
      <c r="D147" s="58">
        <v>36</v>
      </c>
      <c r="E147" s="58">
        <f t="shared" si="5"/>
        <v>0.72</v>
      </c>
      <c r="F147" s="152">
        <f t="shared" si="6"/>
        <v>0.02</v>
      </c>
      <c r="G147" s="153">
        <f t="shared" si="9"/>
        <v>32.4</v>
      </c>
      <c r="H147" s="152">
        <f t="shared" si="10"/>
        <v>0.89999999999999991</v>
      </c>
    </row>
    <row r="148" spans="2:8" ht="15.75" x14ac:dyDescent="0.25">
      <c r="B148" s="154" t="s">
        <v>19</v>
      </c>
      <c r="C148" s="124">
        <f>C70</f>
        <v>2.1000000000000001E-2</v>
      </c>
      <c r="D148" s="58">
        <v>36</v>
      </c>
      <c r="E148" s="58">
        <f t="shared" si="5"/>
        <v>0.75600000000000001</v>
      </c>
      <c r="F148" s="152">
        <f t="shared" si="6"/>
        <v>2.1000000000000001E-2</v>
      </c>
      <c r="G148" s="153">
        <f t="shared" si="9"/>
        <v>34.020000000000003</v>
      </c>
      <c r="H148" s="152">
        <f t="shared" si="10"/>
        <v>0.94500000000000006</v>
      </c>
    </row>
    <row r="149" spans="2:8" ht="15.75" x14ac:dyDescent="0.25">
      <c r="B149" s="154" t="s">
        <v>21</v>
      </c>
      <c r="C149" s="124">
        <f>C72</f>
        <v>1.4E-2</v>
      </c>
      <c r="D149" s="58">
        <v>35.880000000000003</v>
      </c>
      <c r="E149" s="58">
        <f t="shared" si="5"/>
        <v>0.5023200000000001</v>
      </c>
      <c r="F149" s="152">
        <f t="shared" si="6"/>
        <v>1.4E-2</v>
      </c>
      <c r="G149" s="153">
        <f t="shared" si="9"/>
        <v>22.604400000000005</v>
      </c>
      <c r="H149" s="152">
        <f t="shared" si="10"/>
        <v>0.63000000000000012</v>
      </c>
    </row>
    <row r="150" spans="2:8" ht="15.75" x14ac:dyDescent="0.25">
      <c r="B150" s="154" t="s">
        <v>69</v>
      </c>
      <c r="C150" s="124" t="e">
        <f>C73+C90</f>
        <v>#VALUE!</v>
      </c>
      <c r="D150" s="58">
        <v>274.8</v>
      </c>
      <c r="E150" s="58" t="e">
        <f t="shared" si="5"/>
        <v>#VALUE!</v>
      </c>
      <c r="F150" s="152" t="e">
        <f t="shared" si="6"/>
        <v>#VALUE!</v>
      </c>
      <c r="G150" s="153" t="e">
        <f t="shared" si="9"/>
        <v>#VALUE!</v>
      </c>
      <c r="H150" s="152" t="e">
        <f t="shared" si="10"/>
        <v>#VALUE!</v>
      </c>
    </row>
    <row r="151" spans="2:8" ht="15.75" x14ac:dyDescent="0.25">
      <c r="B151" s="154" t="s">
        <v>12</v>
      </c>
      <c r="C151" s="124">
        <f>C74+C87+C94</f>
        <v>1.9E-2</v>
      </c>
      <c r="D151" s="58">
        <v>918</v>
      </c>
      <c r="E151" s="58">
        <f t="shared" si="5"/>
        <v>17.442</v>
      </c>
      <c r="F151" s="152">
        <f t="shared" si="6"/>
        <v>1.9E-2</v>
      </c>
      <c r="G151" s="153">
        <f t="shared" si="9"/>
        <v>784.89</v>
      </c>
      <c r="H151" s="152">
        <f t="shared" si="10"/>
        <v>0.85499999999999998</v>
      </c>
    </row>
    <row r="152" spans="2:8" ht="15.75" x14ac:dyDescent="0.25">
      <c r="B152" s="154" t="s">
        <v>29</v>
      </c>
      <c r="C152" s="124">
        <f>C77</f>
        <v>3.0000000000000001E-3</v>
      </c>
      <c r="D152" s="58">
        <v>182.67</v>
      </c>
      <c r="E152" s="58">
        <f t="shared" si="5"/>
        <v>0.54801</v>
      </c>
      <c r="F152" s="164">
        <f t="shared" si="6"/>
        <v>3.0000000000000001E-3</v>
      </c>
      <c r="G152" s="165">
        <f t="shared" si="9"/>
        <v>24.660450000000001</v>
      </c>
      <c r="H152" s="164">
        <f t="shared" si="10"/>
        <v>0.13500000000000001</v>
      </c>
    </row>
    <row r="153" spans="2:8" ht="15.75" x14ac:dyDescent="0.25">
      <c r="B153" s="154" t="s">
        <v>70</v>
      </c>
      <c r="C153" s="124">
        <f>C78+C88+C95</f>
        <v>1.38E-2</v>
      </c>
      <c r="D153" s="58">
        <v>15.86</v>
      </c>
      <c r="E153" s="58">
        <f t="shared" si="5"/>
        <v>0.21886799999999998</v>
      </c>
      <c r="F153" s="164">
        <f t="shared" si="6"/>
        <v>1.38E-2</v>
      </c>
      <c r="G153" s="165">
        <f t="shared" si="9"/>
        <v>9.8490599999999997</v>
      </c>
      <c r="H153" s="164">
        <f t="shared" si="10"/>
        <v>0.621</v>
      </c>
    </row>
    <row r="154" spans="2:8" ht="15.75" x14ac:dyDescent="0.25">
      <c r="B154" s="154" t="s">
        <v>63</v>
      </c>
      <c r="C154" s="124">
        <f>C83</f>
        <v>6.6000000000000003E-2</v>
      </c>
      <c r="D154" s="58">
        <v>336</v>
      </c>
      <c r="E154" s="58">
        <f t="shared" si="5"/>
        <v>22.176000000000002</v>
      </c>
      <c r="F154" s="164">
        <f t="shared" si="6"/>
        <v>6.6000000000000003E-2</v>
      </c>
      <c r="G154" s="165">
        <f t="shared" si="9"/>
        <v>997.92000000000007</v>
      </c>
      <c r="H154" s="164">
        <f t="shared" si="10"/>
        <v>2.97</v>
      </c>
    </row>
    <row r="155" spans="2:8" ht="15.75" x14ac:dyDescent="0.25">
      <c r="B155" s="154" t="s">
        <v>26</v>
      </c>
      <c r="C155" s="124">
        <f>C84</f>
        <v>1.4E-2</v>
      </c>
      <c r="D155" s="58">
        <v>91.2</v>
      </c>
      <c r="E155" s="58">
        <f t="shared" si="5"/>
        <v>1.2768000000000002</v>
      </c>
      <c r="F155" s="164">
        <f t="shared" si="6"/>
        <v>1.4E-2</v>
      </c>
      <c r="G155" s="165">
        <f t="shared" si="9"/>
        <v>57.45600000000001</v>
      </c>
      <c r="H155" s="164">
        <f t="shared" si="10"/>
        <v>0.63000000000000012</v>
      </c>
    </row>
    <row r="156" spans="2:8" ht="15.75" x14ac:dyDescent="0.25">
      <c r="B156" s="30" t="s">
        <v>65</v>
      </c>
      <c r="C156" s="124">
        <f>C85</f>
        <v>1.4999999999999999E-2</v>
      </c>
      <c r="D156" s="58">
        <v>64</v>
      </c>
      <c r="E156" s="58">
        <f t="shared" si="5"/>
        <v>0.96</v>
      </c>
      <c r="F156" s="152">
        <f t="shared" si="6"/>
        <v>1.4999999999999999E-2</v>
      </c>
      <c r="G156" s="153">
        <f t="shared" si="9"/>
        <v>43.199999999999996</v>
      </c>
      <c r="H156" s="152">
        <f t="shared" si="10"/>
        <v>0.67499999999999993</v>
      </c>
    </row>
    <row r="157" spans="2:8" ht="15.75" x14ac:dyDescent="0.25">
      <c r="B157" s="30" t="s">
        <v>53</v>
      </c>
      <c r="C157" s="124">
        <f>C86</f>
        <v>1.2999999999999999E-2</v>
      </c>
      <c r="D157" s="58">
        <v>86.4</v>
      </c>
      <c r="E157" s="58">
        <f t="shared" si="5"/>
        <v>1.1232</v>
      </c>
      <c r="F157" s="152">
        <f t="shared" si="6"/>
        <v>1.2999999999999999E-2</v>
      </c>
      <c r="G157" s="153">
        <f t="shared" si="9"/>
        <v>50.543999999999997</v>
      </c>
      <c r="H157" s="152">
        <f t="shared" si="10"/>
        <v>0.58499999999999996</v>
      </c>
    </row>
    <row r="158" spans="2:8" ht="15.75" x14ac:dyDescent="0.25">
      <c r="B158" s="30" t="s">
        <v>31</v>
      </c>
      <c r="C158" s="124">
        <f>C89</f>
        <v>6.0000000000000001E-3</v>
      </c>
      <c r="D158" s="58">
        <v>40.869999999999997</v>
      </c>
      <c r="E158" s="58">
        <f t="shared" si="5"/>
        <v>0.24521999999999999</v>
      </c>
      <c r="F158" s="152">
        <f t="shared" si="6"/>
        <v>6.0000000000000001E-3</v>
      </c>
      <c r="G158" s="153">
        <f t="shared" si="9"/>
        <v>11.0349</v>
      </c>
      <c r="H158" s="152">
        <f t="shared" si="10"/>
        <v>0.27</v>
      </c>
    </row>
    <row r="159" spans="2:8" ht="15.75" x14ac:dyDescent="0.25">
      <c r="B159" s="29" t="s">
        <v>91</v>
      </c>
      <c r="C159" s="124">
        <f>C93</f>
        <v>8.5000000000000006E-2</v>
      </c>
      <c r="D159" s="58">
        <v>123.6</v>
      </c>
      <c r="E159" s="58">
        <f t="shared" si="5"/>
        <v>10.506</v>
      </c>
      <c r="F159" s="152">
        <f t="shared" si="6"/>
        <v>8.5000000000000006E-2</v>
      </c>
      <c r="G159" s="153">
        <f t="shared" si="9"/>
        <v>472.77</v>
      </c>
      <c r="H159" s="152">
        <f t="shared" si="10"/>
        <v>3.8250000000000002</v>
      </c>
    </row>
    <row r="160" spans="2:8" ht="15.75" x14ac:dyDescent="0.25">
      <c r="B160" s="6" t="s">
        <v>74</v>
      </c>
      <c r="C160" s="124">
        <f>C99</f>
        <v>2.5000000000000001E-2</v>
      </c>
      <c r="D160" s="58">
        <v>132</v>
      </c>
      <c r="E160" s="58">
        <f t="shared" si="5"/>
        <v>3.3000000000000003</v>
      </c>
      <c r="F160" s="152">
        <f t="shared" si="6"/>
        <v>2.5000000000000001E-2</v>
      </c>
      <c r="G160" s="153">
        <f t="shared" si="9"/>
        <v>148.5</v>
      </c>
      <c r="H160" s="152">
        <f t="shared" si="10"/>
        <v>1.125</v>
      </c>
    </row>
    <row r="161" spans="2:8" ht="15.75" x14ac:dyDescent="0.25">
      <c r="B161" s="6" t="s">
        <v>18</v>
      </c>
      <c r="C161" s="124">
        <f>C106</f>
        <v>0.03</v>
      </c>
      <c r="D161" s="58">
        <v>76</v>
      </c>
      <c r="E161" s="58">
        <f t="shared" si="5"/>
        <v>2.2799999999999998</v>
      </c>
      <c r="F161" s="152">
        <f t="shared" si="6"/>
        <v>0.03</v>
      </c>
      <c r="G161" s="153">
        <f t="shared" si="9"/>
        <v>102.6</v>
      </c>
      <c r="H161" s="152">
        <f t="shared" si="10"/>
        <v>1.3499999999999999</v>
      </c>
    </row>
    <row r="162" spans="2:8" ht="15.75" x14ac:dyDescent="0.25">
      <c r="B162" s="158"/>
      <c r="C162" s="124"/>
      <c r="D162" s="58"/>
      <c r="E162" s="127" t="e">
        <f>SUM(E141:E161)-0.01</f>
        <v>#VALUE!</v>
      </c>
      <c r="F162" s="159"/>
      <c r="G162" s="127" t="e">
        <f>SUM(G141:G161)</f>
        <v>#VALUE!</v>
      </c>
      <c r="H162" s="127" t="e">
        <f>SUM(H141:H161)</f>
        <v>#VALUE!</v>
      </c>
    </row>
    <row r="163" spans="2:8" x14ac:dyDescent="0.25">
      <c r="B163" s="54"/>
      <c r="C163" s="51"/>
      <c r="D163" s="53"/>
      <c r="E163" s="52"/>
    </row>
    <row r="164" spans="2:8" ht="15.75" x14ac:dyDescent="0.25">
      <c r="B164" s="32"/>
      <c r="C164" s="54"/>
      <c r="D164" s="53"/>
      <c r="E164" s="52"/>
    </row>
    <row r="165" spans="2:8" ht="15.75" x14ac:dyDescent="0.25">
      <c r="B165" s="10"/>
      <c r="C165" s="10"/>
      <c r="D165" s="55"/>
      <c r="E165" s="11"/>
    </row>
    <row r="166" spans="2:8" ht="15.75" x14ac:dyDescent="0.25">
      <c r="B166" s="10"/>
      <c r="C166" s="10"/>
      <c r="D166" s="55"/>
      <c r="E166" s="11"/>
    </row>
    <row r="167" spans="2:8" ht="15.75" x14ac:dyDescent="0.25">
      <c r="B167" s="10"/>
      <c r="C167" s="10"/>
      <c r="D167" s="55"/>
      <c r="E167" s="11"/>
    </row>
    <row r="168" spans="2:8" x14ac:dyDescent="0.25">
      <c r="B168" s="31"/>
      <c r="C168" s="31"/>
      <c r="D168" s="31"/>
      <c r="E168" s="50"/>
    </row>
  </sheetData>
  <sortState ref="B68:H87">
    <sortCondition ref="B68"/>
  </sortState>
  <mergeCells count="21">
    <mergeCell ref="B1:C1"/>
    <mergeCell ref="D1:H1"/>
    <mergeCell ref="B2:H2"/>
    <mergeCell ref="B3:H3"/>
    <mergeCell ref="F139:F140"/>
    <mergeCell ref="G139:H139"/>
    <mergeCell ref="B139:B140"/>
    <mergeCell ref="C139:C140"/>
    <mergeCell ref="D139:D140"/>
    <mergeCell ref="C36:E36"/>
    <mergeCell ref="B58:D58"/>
    <mergeCell ref="B109:D109"/>
    <mergeCell ref="B110:D110"/>
    <mergeCell ref="E139:E140"/>
    <mergeCell ref="B26:E26"/>
    <mergeCell ref="B8:H8"/>
    <mergeCell ref="B5:E6"/>
    <mergeCell ref="F5:H6"/>
    <mergeCell ref="B9:E9"/>
    <mergeCell ref="B4:E4"/>
    <mergeCell ref="B15:E15"/>
  </mergeCells>
  <pageMargins left="0.70866141732283472" right="0.70866141732283472" top="0.15748031496062992" bottom="0.15748031496062992" header="0.31496062992125984" footer="0.31496062992125984"/>
  <pageSetup paperSize="9" scale="68" fitToHeight="0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B1:H165"/>
  <sheetViews>
    <sheetView zoomScale="75" zoomScaleNormal="75" workbookViewId="0">
      <selection activeCell="B1" sqref="B1:H3"/>
    </sheetView>
  </sheetViews>
  <sheetFormatPr defaultRowHeight="15" x14ac:dyDescent="0.25"/>
  <cols>
    <col min="2" max="2" width="43.5703125" customWidth="1"/>
    <col min="3" max="3" width="11" customWidth="1"/>
    <col min="4" max="4" width="11.85546875" customWidth="1"/>
    <col min="5" max="5" width="18.140625" customWidth="1"/>
    <col min="6" max="6" width="11.5703125" customWidth="1"/>
    <col min="7" max="8" width="11.140625" customWidth="1"/>
  </cols>
  <sheetData>
    <row r="1" spans="2:8" ht="90.75" customHeight="1" x14ac:dyDescent="0.25">
      <c r="B1" s="419" t="s">
        <v>156</v>
      </c>
      <c r="C1" s="419"/>
      <c r="D1" s="419" t="s">
        <v>157</v>
      </c>
      <c r="E1" s="419"/>
      <c r="F1" s="419"/>
      <c r="G1" s="419"/>
      <c r="H1" s="419"/>
    </row>
    <row r="2" spans="2:8" ht="51.75" customHeight="1" x14ac:dyDescent="0.25">
      <c r="B2" s="420" t="s">
        <v>160</v>
      </c>
      <c r="C2" s="420"/>
      <c r="D2" s="420"/>
      <c r="E2" s="420"/>
      <c r="F2" s="420"/>
      <c r="G2" s="420"/>
      <c r="H2" s="420"/>
    </row>
    <row r="3" spans="2:8" ht="18.75" x14ac:dyDescent="0.3">
      <c r="B3" s="318" t="s">
        <v>169</v>
      </c>
      <c r="C3" s="318"/>
      <c r="D3" s="318"/>
      <c r="E3" s="318"/>
      <c r="F3" s="318"/>
      <c r="G3" s="318"/>
      <c r="H3" s="318"/>
    </row>
    <row r="4" spans="2:8" ht="20.25" thickBot="1" x14ac:dyDescent="0.4">
      <c r="B4" s="355" t="s">
        <v>7</v>
      </c>
      <c r="C4" s="355"/>
      <c r="D4" s="355"/>
      <c r="E4" s="355"/>
    </row>
    <row r="5" spans="2:8" ht="15.75" customHeight="1" x14ac:dyDescent="0.25">
      <c r="B5" s="320" t="s">
        <v>183</v>
      </c>
      <c r="C5" s="321"/>
      <c r="D5" s="321"/>
      <c r="E5" s="321"/>
      <c r="F5" s="349" t="s">
        <v>58</v>
      </c>
      <c r="G5" s="350"/>
      <c r="H5" s="351"/>
    </row>
    <row r="6" spans="2:8" ht="15.75" customHeight="1" thickBot="1" x14ac:dyDescent="0.3">
      <c r="B6" s="322"/>
      <c r="C6" s="323"/>
      <c r="D6" s="323"/>
      <c r="E6" s="323"/>
      <c r="F6" s="352"/>
      <c r="G6" s="353"/>
      <c r="H6" s="354"/>
    </row>
    <row r="7" spans="2:8" ht="32.25" thickBot="1" x14ac:dyDescent="0.3">
      <c r="B7" s="62" t="s">
        <v>0</v>
      </c>
      <c r="C7" s="63" t="s">
        <v>1</v>
      </c>
      <c r="D7" s="63" t="s">
        <v>2</v>
      </c>
      <c r="E7" s="64" t="s">
        <v>9</v>
      </c>
      <c r="F7" s="179" t="s">
        <v>59</v>
      </c>
      <c r="G7" s="179" t="s">
        <v>60</v>
      </c>
      <c r="H7" s="179" t="s">
        <v>61</v>
      </c>
    </row>
    <row r="8" spans="2:8" ht="21.75" customHeight="1" thickBot="1" x14ac:dyDescent="0.3">
      <c r="B8" s="346" t="s">
        <v>3</v>
      </c>
      <c r="C8" s="347"/>
      <c r="D8" s="347"/>
      <c r="E8" s="347"/>
      <c r="F8" s="347"/>
      <c r="G8" s="347"/>
      <c r="H8" s="348"/>
    </row>
    <row r="9" spans="2:8" ht="15.75" x14ac:dyDescent="0.25">
      <c r="B9" s="345" t="s">
        <v>98</v>
      </c>
      <c r="C9" s="345"/>
      <c r="D9" s="345"/>
      <c r="E9" s="345"/>
      <c r="F9" s="59"/>
      <c r="G9" s="59"/>
      <c r="H9" s="59"/>
    </row>
    <row r="10" spans="2:8" ht="15.75" x14ac:dyDescent="0.25">
      <c r="B10" s="113" t="s">
        <v>107</v>
      </c>
      <c r="C10" s="274" t="s">
        <v>154</v>
      </c>
      <c r="D10" s="23">
        <f>E42</f>
        <v>15.652631587999998</v>
      </c>
      <c r="E10" s="18">
        <v>338</v>
      </c>
      <c r="F10" s="18">
        <v>4.45</v>
      </c>
      <c r="G10" s="18">
        <v>4.07</v>
      </c>
      <c r="H10" s="18">
        <v>35.46</v>
      </c>
    </row>
    <row r="11" spans="2:8" ht="15.75" x14ac:dyDescent="0.25">
      <c r="B11" s="19" t="s">
        <v>100</v>
      </c>
      <c r="C11" s="20">
        <v>200</v>
      </c>
      <c r="D11" s="23">
        <f>E48</f>
        <v>6.5402966999999999</v>
      </c>
      <c r="E11" s="134">
        <v>95</v>
      </c>
      <c r="F11" s="134">
        <v>0.34</v>
      </c>
      <c r="G11" s="134">
        <v>0.02</v>
      </c>
      <c r="H11" s="134">
        <v>24.53</v>
      </c>
    </row>
    <row r="12" spans="2:8" s="215" customFormat="1" ht="15.75" x14ac:dyDescent="0.25">
      <c r="B12" s="16" t="s">
        <v>99</v>
      </c>
      <c r="C12" s="213">
        <v>50</v>
      </c>
      <c r="D12" s="214">
        <f>E56</f>
        <v>4.5</v>
      </c>
      <c r="E12" s="184">
        <v>119</v>
      </c>
      <c r="F12" s="184">
        <v>3.8</v>
      </c>
      <c r="G12" s="184">
        <v>0.4</v>
      </c>
      <c r="H12" s="184">
        <v>24.3</v>
      </c>
    </row>
    <row r="13" spans="2:8" ht="15.75" x14ac:dyDescent="0.25">
      <c r="B13" s="16" t="s">
        <v>108</v>
      </c>
      <c r="C13" s="20">
        <v>100</v>
      </c>
      <c r="D13" s="23">
        <f>E52</f>
        <v>13.5</v>
      </c>
      <c r="E13" s="148">
        <v>45</v>
      </c>
      <c r="F13" s="148">
        <v>0.4</v>
      </c>
      <c r="G13" s="148">
        <v>0.4</v>
      </c>
      <c r="H13" s="148">
        <v>9.8000000000000007</v>
      </c>
    </row>
    <row r="14" spans="2:8" ht="15.75" x14ac:dyDescent="0.25">
      <c r="B14" s="6"/>
      <c r="C14" s="9" t="s">
        <v>4</v>
      </c>
      <c r="D14" s="65">
        <f>SUM(D10:D13)</f>
        <v>40.192928287999997</v>
      </c>
      <c r="E14" s="21">
        <f>SUM(E10:E13)</f>
        <v>597</v>
      </c>
      <c r="F14" s="21">
        <f>SUM(F10:F13)</f>
        <v>8.99</v>
      </c>
      <c r="G14" s="21">
        <f>SUM(G10:G13)</f>
        <v>4.8900000000000006</v>
      </c>
      <c r="H14" s="21">
        <f>SUM(H10:H13)</f>
        <v>94.09</v>
      </c>
    </row>
    <row r="15" spans="2:8" ht="15.75" x14ac:dyDescent="0.25">
      <c r="B15" s="345" t="s">
        <v>113</v>
      </c>
      <c r="C15" s="345"/>
      <c r="D15" s="345"/>
      <c r="E15" s="345"/>
      <c r="F15" s="59"/>
      <c r="G15" s="59"/>
      <c r="H15" s="59"/>
    </row>
    <row r="16" spans="2:8" ht="15.75" x14ac:dyDescent="0.25">
      <c r="B16" s="6" t="s">
        <v>144</v>
      </c>
      <c r="C16" s="17">
        <v>60</v>
      </c>
      <c r="D16" s="23">
        <f>E64</f>
        <v>6.4743423999999994</v>
      </c>
      <c r="E16" s="18">
        <v>56</v>
      </c>
      <c r="F16" s="18">
        <v>1</v>
      </c>
      <c r="G16" s="18">
        <v>2.5099999999999998</v>
      </c>
      <c r="H16" s="18">
        <v>4.91</v>
      </c>
    </row>
    <row r="17" spans="2:8" ht="31.5" x14ac:dyDescent="0.25">
      <c r="B17" s="19" t="s">
        <v>42</v>
      </c>
      <c r="C17" s="20" t="s">
        <v>114</v>
      </c>
      <c r="D17" s="23">
        <f>E76</f>
        <v>41.436256998775754</v>
      </c>
      <c r="E17" s="18">
        <v>79</v>
      </c>
      <c r="F17" s="18">
        <v>1.46</v>
      </c>
      <c r="G17" s="18">
        <v>4.75</v>
      </c>
      <c r="H17" s="18">
        <v>6.22</v>
      </c>
    </row>
    <row r="18" spans="2:8" ht="15.75" x14ac:dyDescent="0.25">
      <c r="B18" s="296" t="s">
        <v>96</v>
      </c>
      <c r="C18" s="213">
        <v>210</v>
      </c>
      <c r="D18" s="214">
        <f>E86</f>
        <v>67.923756080000004</v>
      </c>
      <c r="E18" s="291">
        <v>402.16</v>
      </c>
      <c r="F18" s="291">
        <v>20.3</v>
      </c>
      <c r="G18" s="291">
        <v>17</v>
      </c>
      <c r="H18" s="291">
        <v>35.69</v>
      </c>
    </row>
    <row r="19" spans="2:8" ht="15.75" x14ac:dyDescent="0.25">
      <c r="B19" s="16" t="s">
        <v>145</v>
      </c>
      <c r="C19" s="20">
        <v>200</v>
      </c>
      <c r="D19" s="23">
        <f>E92</f>
        <v>12.2143967</v>
      </c>
      <c r="E19" s="18">
        <v>94</v>
      </c>
      <c r="F19" s="18">
        <v>0.2</v>
      </c>
      <c r="G19" s="18">
        <v>0.2</v>
      </c>
      <c r="H19" s="18">
        <v>22.7</v>
      </c>
    </row>
    <row r="20" spans="2:8" ht="15.75" x14ac:dyDescent="0.25">
      <c r="B20" s="16" t="s">
        <v>95</v>
      </c>
      <c r="C20" s="20">
        <v>60</v>
      </c>
      <c r="D20" s="23">
        <f>E97</f>
        <v>5.22</v>
      </c>
      <c r="E20" s="18">
        <v>127</v>
      </c>
      <c r="F20" s="18">
        <v>4.5599999999999996</v>
      </c>
      <c r="G20" s="18">
        <v>0.54</v>
      </c>
      <c r="H20" s="18">
        <v>28.02</v>
      </c>
    </row>
    <row r="21" spans="2:8" ht="15.75" x14ac:dyDescent="0.25">
      <c r="B21" s="6"/>
      <c r="C21" s="9" t="s">
        <v>4</v>
      </c>
      <c r="D21" s="65">
        <f>SUM(D16:D20)</f>
        <v>133.26875217877577</v>
      </c>
      <c r="E21" s="21">
        <f>SUM(E16:E20)</f>
        <v>758.16000000000008</v>
      </c>
      <c r="F21" s="21">
        <f>SUM(F16:F20)</f>
        <v>27.52</v>
      </c>
      <c r="G21" s="21">
        <f>SUM(G16:G20)</f>
        <v>24.999999999999996</v>
      </c>
      <c r="H21" s="60">
        <f>SUM(H16:H20)</f>
        <v>97.539999999999992</v>
      </c>
    </row>
    <row r="22" spans="2:8" ht="31.5" x14ac:dyDescent="0.25">
      <c r="B22" s="6"/>
      <c r="C22" s="47" t="s">
        <v>5</v>
      </c>
      <c r="D22" s="66">
        <f>D14+D21</f>
        <v>173.46168046677576</v>
      </c>
      <c r="E22" s="66">
        <f t="shared" ref="E22:H22" si="0">E14+E21</f>
        <v>1355.16</v>
      </c>
      <c r="F22" s="66">
        <f t="shared" si="0"/>
        <v>36.51</v>
      </c>
      <c r="G22" s="66">
        <f t="shared" si="0"/>
        <v>29.889999999999997</v>
      </c>
      <c r="H22" s="66">
        <f t="shared" si="0"/>
        <v>191.63</v>
      </c>
    </row>
    <row r="23" spans="2:8" ht="15.75" x14ac:dyDescent="0.25">
      <c r="B23" s="10"/>
      <c r="C23" s="280"/>
      <c r="D23" s="295"/>
      <c r="E23" s="27"/>
      <c r="F23" s="281"/>
      <c r="G23" s="281"/>
      <c r="H23" s="282"/>
    </row>
    <row r="24" spans="2:8" ht="15.75" x14ac:dyDescent="0.25">
      <c r="B24" s="10"/>
      <c r="C24" s="280"/>
      <c r="D24" s="295"/>
      <c r="E24" s="27"/>
      <c r="F24" s="281"/>
      <c r="G24" s="281"/>
      <c r="H24" s="282"/>
    </row>
    <row r="25" spans="2:8" ht="15.75" x14ac:dyDescent="0.25">
      <c r="B25" s="10"/>
      <c r="C25" s="26"/>
      <c r="D25" s="27"/>
      <c r="E25" s="10"/>
    </row>
    <row r="26" spans="2:8" ht="15.75" x14ac:dyDescent="0.25">
      <c r="B26" s="344" t="s">
        <v>11</v>
      </c>
      <c r="C26" s="344"/>
      <c r="D26" s="344"/>
      <c r="E26" s="344"/>
    </row>
    <row r="27" spans="2:8" ht="15.75" x14ac:dyDescent="0.25">
      <c r="B27" s="188"/>
      <c r="C27" s="188"/>
      <c r="D27" s="188"/>
      <c r="E27" s="188"/>
    </row>
    <row r="28" spans="2:8" ht="15.75" x14ac:dyDescent="0.25">
      <c r="B28" s="167" t="s">
        <v>8</v>
      </c>
      <c r="C28" s="14"/>
      <c r="D28" s="13"/>
      <c r="E28" s="14"/>
    </row>
    <row r="29" spans="2:8" ht="15.75" x14ac:dyDescent="0.25">
      <c r="B29" s="168"/>
      <c r="C29" s="14"/>
      <c r="D29" s="14"/>
      <c r="E29" s="14"/>
    </row>
    <row r="30" spans="2:8" s="189" customFormat="1" ht="15.75" x14ac:dyDescent="0.25">
      <c r="B30" s="169" t="s">
        <v>6</v>
      </c>
      <c r="C30" s="14"/>
      <c r="D30" s="15"/>
      <c r="E30" s="14"/>
      <c r="F30" s="80"/>
      <c r="G30" s="80"/>
      <c r="H30" s="80"/>
    </row>
    <row r="31" spans="2:8" ht="15.75" x14ac:dyDescent="0.25">
      <c r="B31" s="168"/>
      <c r="C31" s="14"/>
      <c r="D31" s="14"/>
      <c r="E31" s="14"/>
    </row>
    <row r="32" spans="2:8" ht="15.75" x14ac:dyDescent="0.25">
      <c r="B32" s="167"/>
      <c r="C32" s="14"/>
      <c r="D32" s="15"/>
      <c r="E32" s="14"/>
    </row>
    <row r="33" spans="2:5" ht="15.75" x14ac:dyDescent="0.25">
      <c r="B33" s="167"/>
      <c r="C33" s="14"/>
      <c r="D33" s="15"/>
      <c r="E33" s="14"/>
    </row>
    <row r="36" spans="2:5" ht="18.75" x14ac:dyDescent="0.25">
      <c r="B36" s="178" t="s">
        <v>184</v>
      </c>
      <c r="C36" s="394" t="s">
        <v>37</v>
      </c>
      <c r="D36" s="395"/>
      <c r="E36" s="396"/>
    </row>
    <row r="37" spans="2:5" ht="15.75" x14ac:dyDescent="0.25">
      <c r="B37" s="240" t="s">
        <v>191</v>
      </c>
      <c r="C37" s="75" t="s">
        <v>129</v>
      </c>
      <c r="D37" s="75"/>
      <c r="E37" s="105"/>
    </row>
    <row r="38" spans="2:5" ht="15.75" x14ac:dyDescent="0.25">
      <c r="B38" s="424" t="s">
        <v>190</v>
      </c>
      <c r="C38" s="120">
        <v>5.3999999999999999E-2</v>
      </c>
      <c r="D38" s="105"/>
      <c r="E38" s="105">
        <f>C38*D38</f>
        <v>0</v>
      </c>
    </row>
    <row r="39" spans="2:5" ht="15.75" x14ac:dyDescent="0.25">
      <c r="B39" s="206" t="s">
        <v>65</v>
      </c>
      <c r="C39" s="120">
        <v>0.10979999999999999</v>
      </c>
      <c r="D39" s="109">
        <v>70.449439999999996</v>
      </c>
      <c r="E39" s="105">
        <f>C39*D39</f>
        <v>7.735348511999999</v>
      </c>
    </row>
    <row r="40" spans="2:5" ht="15.75" x14ac:dyDescent="0.25">
      <c r="B40" s="104" t="s">
        <v>12</v>
      </c>
      <c r="C40" s="120">
        <v>0.01</v>
      </c>
      <c r="D40" s="105">
        <v>750</v>
      </c>
      <c r="E40" s="105">
        <f>C40*D40</f>
        <v>7.5</v>
      </c>
    </row>
    <row r="41" spans="2:5" ht="15.75" x14ac:dyDescent="0.25">
      <c r="B41" s="206" t="s">
        <v>13</v>
      </c>
      <c r="C41" s="120">
        <v>5.5999999999999999E-3</v>
      </c>
      <c r="D41" s="105">
        <v>74.514835000000005</v>
      </c>
      <c r="E41" s="105">
        <f>C41*D41</f>
        <v>0.41728307600000003</v>
      </c>
    </row>
    <row r="42" spans="2:5" ht="15.75" x14ac:dyDescent="0.25">
      <c r="B42" s="75"/>
      <c r="C42" s="75" t="s">
        <v>2</v>
      </c>
      <c r="D42" s="75"/>
      <c r="E42" s="115">
        <f>SUM(E38:E41)</f>
        <v>15.652631587999998</v>
      </c>
    </row>
    <row r="43" spans="2:5" ht="15.75" x14ac:dyDescent="0.25">
      <c r="B43" s="116"/>
      <c r="C43" s="117" t="s">
        <v>16</v>
      </c>
      <c r="D43" s="118">
        <v>0</v>
      </c>
      <c r="E43" s="106">
        <f>E42*D43</f>
        <v>0</v>
      </c>
    </row>
    <row r="44" spans="2:5" ht="15.75" x14ac:dyDescent="0.25">
      <c r="B44" s="110" t="s">
        <v>83</v>
      </c>
      <c r="C44" s="75" t="s">
        <v>15</v>
      </c>
      <c r="D44" s="105"/>
      <c r="E44" s="105"/>
    </row>
    <row r="45" spans="2:5" ht="15.75" x14ac:dyDescent="0.25">
      <c r="B45" s="206" t="s">
        <v>25</v>
      </c>
      <c r="C45" s="75">
        <v>1E-3</v>
      </c>
      <c r="D45" s="109">
        <v>1300</v>
      </c>
      <c r="E45" s="105">
        <f>C45*D45</f>
        <v>1.3</v>
      </c>
    </row>
    <row r="46" spans="2:5" ht="15.75" x14ac:dyDescent="0.25">
      <c r="B46" s="206" t="s">
        <v>52</v>
      </c>
      <c r="C46" s="75">
        <v>0.05</v>
      </c>
      <c r="D46" s="109">
        <v>75</v>
      </c>
      <c r="E46" s="105">
        <f>C46*D46</f>
        <v>3.75</v>
      </c>
    </row>
    <row r="47" spans="2:5" ht="15.75" x14ac:dyDescent="0.25">
      <c r="B47" s="206" t="s">
        <v>13</v>
      </c>
      <c r="C47" s="75">
        <v>0.02</v>
      </c>
      <c r="D47" s="105">
        <v>74.514835000000005</v>
      </c>
      <c r="E47" s="105">
        <f>C47*D47</f>
        <v>1.4902967</v>
      </c>
    </row>
    <row r="48" spans="2:5" ht="15.75" x14ac:dyDescent="0.25">
      <c r="B48" s="75"/>
      <c r="C48" s="75" t="s">
        <v>2</v>
      </c>
      <c r="D48" s="105"/>
      <c r="E48" s="115">
        <f>SUM(E45:E47)</f>
        <v>6.5402966999999999</v>
      </c>
    </row>
    <row r="49" spans="2:8" ht="15.75" x14ac:dyDescent="0.25">
      <c r="B49" s="116"/>
      <c r="C49" s="117" t="s">
        <v>16</v>
      </c>
      <c r="D49" s="118">
        <f>D43</f>
        <v>0</v>
      </c>
      <c r="E49" s="106">
        <f>E48*D49</f>
        <v>0</v>
      </c>
    </row>
    <row r="50" spans="2:8" ht="15.75" x14ac:dyDescent="0.25">
      <c r="B50" s="9" t="s">
        <v>122</v>
      </c>
      <c r="C50" s="6" t="s">
        <v>123</v>
      </c>
      <c r="D50" s="6"/>
      <c r="E50" s="7"/>
    </row>
    <row r="51" spans="2:8" ht="15.75" x14ac:dyDescent="0.25">
      <c r="B51" s="6" t="s">
        <v>122</v>
      </c>
      <c r="C51" s="6">
        <v>0.1</v>
      </c>
      <c r="D51" s="107">
        <v>135</v>
      </c>
      <c r="E51" s="7">
        <f>C51*D51</f>
        <v>13.5</v>
      </c>
    </row>
    <row r="52" spans="2:8" ht="15.75" x14ac:dyDescent="0.25">
      <c r="B52" s="6"/>
      <c r="C52" s="6" t="s">
        <v>2</v>
      </c>
      <c r="D52" s="6"/>
      <c r="E52" s="48">
        <f>E51</f>
        <v>13.5</v>
      </c>
    </row>
    <row r="53" spans="2:8" ht="15.75" x14ac:dyDescent="0.25">
      <c r="B53" s="6"/>
      <c r="C53" s="9" t="s">
        <v>16</v>
      </c>
      <c r="D53" s="9">
        <f>D49</f>
        <v>0</v>
      </c>
      <c r="E53" s="48">
        <f>E52*D53</f>
        <v>0</v>
      </c>
    </row>
    <row r="54" spans="2:8" ht="15.75" x14ac:dyDescent="0.25">
      <c r="B54" s="9" t="s">
        <v>99</v>
      </c>
      <c r="C54" s="75" t="s">
        <v>134</v>
      </c>
      <c r="D54" s="75"/>
      <c r="E54" s="105"/>
    </row>
    <row r="55" spans="2:8" ht="15.75" x14ac:dyDescent="0.25">
      <c r="B55" s="6" t="s">
        <v>26</v>
      </c>
      <c r="C55" s="75">
        <v>0.05</v>
      </c>
      <c r="D55" s="108">
        <v>90</v>
      </c>
      <c r="E55" s="105">
        <f>C55*D55</f>
        <v>4.5</v>
      </c>
    </row>
    <row r="56" spans="2:8" ht="15.75" x14ac:dyDescent="0.25">
      <c r="B56" s="75"/>
      <c r="C56" s="75" t="s">
        <v>2</v>
      </c>
      <c r="D56" s="75"/>
      <c r="E56" s="115">
        <f>E55</f>
        <v>4.5</v>
      </c>
    </row>
    <row r="57" spans="2:8" ht="15.75" x14ac:dyDescent="0.25">
      <c r="B57" s="75"/>
      <c r="C57" s="110" t="s">
        <v>16</v>
      </c>
      <c r="D57" s="118">
        <f>D53</f>
        <v>0</v>
      </c>
      <c r="E57" s="106">
        <f>E56*D57</f>
        <v>0</v>
      </c>
    </row>
    <row r="58" spans="2:8" ht="18.75" x14ac:dyDescent="0.3">
      <c r="B58" s="337" t="s">
        <v>50</v>
      </c>
      <c r="C58" s="338"/>
      <c r="D58" s="339"/>
      <c r="E58" s="270">
        <f>E42+E48+E52+E56</f>
        <v>40.192928287999997</v>
      </c>
    </row>
    <row r="59" spans="2:8" ht="16.5" customHeight="1" x14ac:dyDescent="0.25">
      <c r="B59" s="9" t="s">
        <v>77</v>
      </c>
      <c r="C59" s="6" t="s">
        <v>17</v>
      </c>
      <c r="D59" s="6"/>
      <c r="E59" s="7"/>
      <c r="F59" s="10"/>
      <c r="G59" s="34"/>
      <c r="H59" s="34"/>
    </row>
    <row r="60" spans="2:8" ht="15.75" x14ac:dyDescent="0.25">
      <c r="B60" s="206" t="s">
        <v>28</v>
      </c>
      <c r="C60" s="206">
        <v>4.3999999999999997E-2</v>
      </c>
      <c r="D60" s="107">
        <v>40.792724999999997</v>
      </c>
      <c r="E60" s="105">
        <f>C60*D60</f>
        <v>1.7948798999999998</v>
      </c>
      <c r="F60" s="10"/>
      <c r="G60" s="34"/>
      <c r="H60" s="34"/>
    </row>
    <row r="61" spans="2:8" ht="15.75" x14ac:dyDescent="0.25">
      <c r="B61" s="206" t="s">
        <v>78</v>
      </c>
      <c r="C61" s="206">
        <v>3.1E-2</v>
      </c>
      <c r="D61" s="109">
        <v>128</v>
      </c>
      <c r="E61" s="105">
        <f>C61*D61</f>
        <v>3.968</v>
      </c>
      <c r="F61" s="10"/>
      <c r="G61" s="34"/>
      <c r="H61" s="34"/>
    </row>
    <row r="62" spans="2:8" ht="15.75" x14ac:dyDescent="0.25">
      <c r="B62" s="206" t="s">
        <v>21</v>
      </c>
      <c r="C62" s="206">
        <v>5.0000000000000001E-3</v>
      </c>
      <c r="D62" s="109">
        <v>31.892499999999998</v>
      </c>
      <c r="E62" s="105">
        <f>C62*D62</f>
        <v>0.15946250000000001</v>
      </c>
      <c r="F62" s="10"/>
      <c r="G62" s="34"/>
      <c r="H62" s="34"/>
    </row>
    <row r="63" spans="2:8" ht="15.75" x14ac:dyDescent="0.25">
      <c r="B63" s="206" t="s">
        <v>23</v>
      </c>
      <c r="C63" s="206">
        <v>4.0000000000000001E-3</v>
      </c>
      <c r="D63" s="109">
        <v>138</v>
      </c>
      <c r="E63" s="105">
        <f>C63*D63</f>
        <v>0.55200000000000005</v>
      </c>
      <c r="F63" s="10"/>
      <c r="G63" s="10"/>
      <c r="H63" s="11"/>
    </row>
    <row r="64" spans="2:8" ht="15.75" x14ac:dyDescent="0.25">
      <c r="B64" s="6"/>
      <c r="C64" s="6" t="s">
        <v>2</v>
      </c>
      <c r="D64" s="6"/>
      <c r="E64" s="48">
        <f>SUM(E60:E63)</f>
        <v>6.4743423999999994</v>
      </c>
      <c r="F64" s="10"/>
      <c r="G64" s="10"/>
      <c r="H64" s="11"/>
    </row>
    <row r="65" spans="2:8" ht="15.75" x14ac:dyDescent="0.25">
      <c r="B65" s="6"/>
      <c r="C65" s="9" t="s">
        <v>48</v>
      </c>
      <c r="D65" s="306">
        <f>D57</f>
        <v>0</v>
      </c>
      <c r="E65" s="48">
        <f>E64*D65</f>
        <v>0</v>
      </c>
      <c r="F65" s="10"/>
      <c r="G65" s="10"/>
      <c r="H65" s="11"/>
    </row>
    <row r="66" spans="2:8" ht="31.5" x14ac:dyDescent="0.25">
      <c r="B66" s="128" t="s">
        <v>42</v>
      </c>
      <c r="C66" s="75" t="s">
        <v>92</v>
      </c>
      <c r="D66" s="105"/>
      <c r="E66" s="105"/>
      <c r="F66" s="10"/>
      <c r="G66" s="10"/>
      <c r="H66" s="10"/>
    </row>
    <row r="67" spans="2:8" ht="15.75" x14ac:dyDescent="0.25">
      <c r="B67" s="206" t="s">
        <v>38</v>
      </c>
      <c r="C67" s="75">
        <v>5.0999999999999997E-2</v>
      </c>
      <c r="D67" s="107">
        <v>33.375869387759998</v>
      </c>
      <c r="E67" s="105">
        <f t="shared" ref="E67:E75" si="1">C67*D67</f>
        <v>1.7021693387757597</v>
      </c>
      <c r="F67" s="10"/>
      <c r="G67" s="10"/>
      <c r="H67" s="11"/>
    </row>
    <row r="68" spans="2:8" ht="15.75" x14ac:dyDescent="0.25">
      <c r="B68" s="206" t="s">
        <v>19</v>
      </c>
      <c r="C68" s="75">
        <v>3.2000000000000001E-2</v>
      </c>
      <c r="D68" s="107">
        <v>36.342615000000002</v>
      </c>
      <c r="E68" s="105">
        <f t="shared" si="1"/>
        <v>1.1629636800000001</v>
      </c>
      <c r="F68" s="10"/>
      <c r="G68" s="10"/>
      <c r="H68" s="11"/>
    </row>
    <row r="69" spans="2:8" ht="15.75" x14ac:dyDescent="0.25">
      <c r="B69" s="206" t="s">
        <v>22</v>
      </c>
      <c r="C69" s="75">
        <v>1.4E-2</v>
      </c>
      <c r="D69" s="109">
        <v>33.375869999999999</v>
      </c>
      <c r="E69" s="105">
        <f t="shared" si="1"/>
        <v>0.46726217999999997</v>
      </c>
      <c r="F69" s="10"/>
      <c r="G69" s="10"/>
      <c r="H69" s="11"/>
    </row>
    <row r="70" spans="2:8" ht="15.75" x14ac:dyDescent="0.25">
      <c r="B70" s="206" t="s">
        <v>63</v>
      </c>
      <c r="C70" s="120">
        <v>0.05</v>
      </c>
      <c r="D70" s="107">
        <v>563.41999999999996</v>
      </c>
      <c r="E70" s="105">
        <f t="shared" si="1"/>
        <v>28.170999999999999</v>
      </c>
      <c r="F70" s="10"/>
      <c r="G70" s="10"/>
      <c r="H70" s="11"/>
    </row>
    <row r="71" spans="2:8" ht="15.75" x14ac:dyDescent="0.25">
      <c r="B71" s="206" t="s">
        <v>21</v>
      </c>
      <c r="C71" s="75">
        <v>1.6E-2</v>
      </c>
      <c r="D71" s="109">
        <v>31.892499999999998</v>
      </c>
      <c r="E71" s="105">
        <f t="shared" si="1"/>
        <v>0.51027999999999996</v>
      </c>
      <c r="F71" s="10"/>
      <c r="G71" s="10"/>
      <c r="H71" s="11"/>
    </row>
    <row r="72" spans="2:8" ht="15.75" x14ac:dyDescent="0.25">
      <c r="B72" s="210" t="s">
        <v>12</v>
      </c>
      <c r="C72" s="206">
        <v>7.0000000000000001E-3</v>
      </c>
      <c r="D72" s="105">
        <v>750</v>
      </c>
      <c r="E72" s="105">
        <f t="shared" si="1"/>
        <v>5.25</v>
      </c>
      <c r="F72" s="10"/>
      <c r="G72" s="10"/>
      <c r="H72" s="11"/>
    </row>
    <row r="73" spans="2:8" ht="15.75" x14ac:dyDescent="0.25">
      <c r="B73" s="30" t="s">
        <v>164</v>
      </c>
      <c r="C73" s="75">
        <v>8.0000000000000002E-3</v>
      </c>
      <c r="D73" s="107">
        <v>374.3</v>
      </c>
      <c r="E73" s="105">
        <f t="shared" si="1"/>
        <v>2.9944000000000002</v>
      </c>
      <c r="F73" s="10"/>
      <c r="G73" s="10"/>
      <c r="H73" s="11"/>
    </row>
    <row r="74" spans="2:8" ht="15.75" x14ac:dyDescent="0.25">
      <c r="B74" s="206" t="s">
        <v>70</v>
      </c>
      <c r="C74" s="75">
        <v>5.0000000000000001E-3</v>
      </c>
      <c r="D74" s="109">
        <v>17.883559999999999</v>
      </c>
      <c r="E74" s="105">
        <f t="shared" si="1"/>
        <v>8.9417799999999992E-2</v>
      </c>
      <c r="F74" s="10"/>
      <c r="G74" s="10"/>
      <c r="H74" s="11"/>
    </row>
    <row r="75" spans="2:8" ht="15.75" x14ac:dyDescent="0.25">
      <c r="B75" s="206" t="s">
        <v>29</v>
      </c>
      <c r="C75" s="75">
        <v>5.0000000000000001E-3</v>
      </c>
      <c r="D75" s="107">
        <v>217.75280000000001</v>
      </c>
      <c r="E75" s="105">
        <f t="shared" si="1"/>
        <v>1.0887640000000001</v>
      </c>
      <c r="F75" s="10"/>
      <c r="G75" s="10"/>
      <c r="H75" s="11"/>
    </row>
    <row r="76" spans="2:8" ht="15.75" x14ac:dyDescent="0.25">
      <c r="B76" s="75"/>
      <c r="C76" s="75" t="s">
        <v>2</v>
      </c>
      <c r="D76" s="105"/>
      <c r="E76" s="115">
        <f>SUM(E67:E75)</f>
        <v>41.436256998775754</v>
      </c>
      <c r="F76" s="10"/>
      <c r="G76" s="10"/>
      <c r="H76" s="33"/>
    </row>
    <row r="77" spans="2:8" ht="15.75" x14ac:dyDescent="0.25">
      <c r="B77" s="116"/>
      <c r="C77" s="117" t="s">
        <v>16</v>
      </c>
      <c r="D77" s="110">
        <f>D65</f>
        <v>0</v>
      </c>
      <c r="E77" s="115">
        <f>E76*D77</f>
        <v>0</v>
      </c>
      <c r="F77" s="34"/>
      <c r="G77" s="34"/>
      <c r="H77" s="34"/>
    </row>
    <row r="78" spans="2:8" ht="15.75" x14ac:dyDescent="0.25">
      <c r="B78" s="216" t="s">
        <v>96</v>
      </c>
      <c r="C78" s="102" t="s">
        <v>97</v>
      </c>
      <c r="D78" s="102"/>
      <c r="E78" s="102"/>
      <c r="F78" s="10"/>
      <c r="G78" s="10"/>
      <c r="H78" s="10"/>
    </row>
    <row r="79" spans="2:8" ht="15.75" x14ac:dyDescent="0.25">
      <c r="B79" s="210" t="s">
        <v>63</v>
      </c>
      <c r="C79" s="217">
        <v>9.8000000000000004E-2</v>
      </c>
      <c r="D79" s="107">
        <v>563.41999999999996</v>
      </c>
      <c r="E79" s="109">
        <f t="shared" ref="E79:E85" si="2">C79*D79</f>
        <v>55.215159999999997</v>
      </c>
      <c r="F79" s="44"/>
      <c r="G79" s="40"/>
      <c r="H79" s="45"/>
    </row>
    <row r="80" spans="2:8" ht="15.75" x14ac:dyDescent="0.25">
      <c r="B80" s="210" t="s">
        <v>23</v>
      </c>
      <c r="C80" s="217">
        <v>0.01</v>
      </c>
      <c r="D80" s="109">
        <v>138</v>
      </c>
      <c r="E80" s="109">
        <f t="shared" si="2"/>
        <v>1.3800000000000001</v>
      </c>
      <c r="F80" s="44"/>
      <c r="G80" s="40"/>
      <c r="H80" s="45"/>
    </row>
    <row r="81" spans="2:8" ht="15.75" x14ac:dyDescent="0.25">
      <c r="B81" s="210" t="s">
        <v>22</v>
      </c>
      <c r="C81" s="217">
        <v>1.4999999999999999E-2</v>
      </c>
      <c r="D81" s="109">
        <v>33.375869999999999</v>
      </c>
      <c r="E81" s="109">
        <f t="shared" si="2"/>
        <v>0.50063804999999995</v>
      </c>
      <c r="F81" s="44"/>
      <c r="G81" s="40"/>
      <c r="H81" s="45"/>
    </row>
    <row r="82" spans="2:8" ht="15.75" x14ac:dyDescent="0.25">
      <c r="B82" s="210" t="s">
        <v>21</v>
      </c>
      <c r="C82" s="217">
        <v>1.3599999999999999E-2</v>
      </c>
      <c r="D82" s="109">
        <v>31.892499999999998</v>
      </c>
      <c r="E82" s="109">
        <f t="shared" si="2"/>
        <v>0.43373799999999996</v>
      </c>
      <c r="F82" s="44"/>
      <c r="G82" s="40"/>
      <c r="H82" s="45"/>
    </row>
    <row r="83" spans="2:8" ht="15.75" x14ac:dyDescent="0.25">
      <c r="B83" s="30" t="s">
        <v>164</v>
      </c>
      <c r="C83" s="217">
        <v>8.0000000000000002E-3</v>
      </c>
      <c r="D83" s="107">
        <v>374.3</v>
      </c>
      <c r="E83" s="109">
        <f t="shared" si="2"/>
        <v>2.9944000000000002</v>
      </c>
      <c r="F83" s="44"/>
      <c r="G83" s="40"/>
      <c r="H83" s="45"/>
    </row>
    <row r="84" spans="2:8" ht="15.75" x14ac:dyDescent="0.25">
      <c r="B84" s="210" t="s">
        <v>174</v>
      </c>
      <c r="C84" s="217">
        <v>5.6599999999999998E-2</v>
      </c>
      <c r="D84" s="109">
        <v>129.15905000000001</v>
      </c>
      <c r="E84" s="109">
        <f t="shared" si="2"/>
        <v>7.3104022300000002</v>
      </c>
      <c r="F84" s="44"/>
      <c r="G84" s="40"/>
      <c r="H84" s="45"/>
    </row>
    <row r="85" spans="2:8" ht="15.75" x14ac:dyDescent="0.25">
      <c r="B85" s="206" t="s">
        <v>70</v>
      </c>
      <c r="C85" s="75">
        <v>5.0000000000000001E-3</v>
      </c>
      <c r="D85" s="109">
        <v>17.883559999999999</v>
      </c>
      <c r="E85" s="105">
        <f t="shared" si="2"/>
        <v>8.9417799999999992E-2</v>
      </c>
      <c r="F85" s="10"/>
      <c r="G85" s="10"/>
      <c r="H85" s="11"/>
    </row>
    <row r="86" spans="2:8" ht="15.75" x14ac:dyDescent="0.25">
      <c r="B86" s="57"/>
      <c r="C86" s="57" t="s">
        <v>2</v>
      </c>
      <c r="D86" s="57"/>
      <c r="E86" s="48">
        <f>SUM(E79:E85)</f>
        <v>67.923756080000004</v>
      </c>
      <c r="F86" s="44"/>
      <c r="G86" s="44"/>
      <c r="H86" s="46"/>
    </row>
    <row r="87" spans="2:8" ht="15.75" x14ac:dyDescent="0.25">
      <c r="B87" s="57"/>
      <c r="C87" s="56" t="s">
        <v>14</v>
      </c>
      <c r="D87" s="9">
        <f>D77</f>
        <v>0</v>
      </c>
      <c r="E87" s="48">
        <f>E86*D87</f>
        <v>0</v>
      </c>
      <c r="F87" s="44"/>
      <c r="G87" s="44"/>
      <c r="H87" s="46"/>
    </row>
    <row r="88" spans="2:8" ht="15.75" x14ac:dyDescent="0.25">
      <c r="B88" s="9" t="s">
        <v>145</v>
      </c>
      <c r="C88" s="6" t="s">
        <v>15</v>
      </c>
      <c r="D88" s="6"/>
      <c r="E88" s="7"/>
      <c r="F88" s="10"/>
      <c r="G88" s="10"/>
      <c r="H88" s="11"/>
    </row>
    <row r="89" spans="2:8" ht="15.75" x14ac:dyDescent="0.25">
      <c r="B89" s="206" t="s">
        <v>66</v>
      </c>
      <c r="C89" s="75">
        <v>1.67E-2</v>
      </c>
      <c r="D89" s="109">
        <v>183</v>
      </c>
      <c r="E89" s="105">
        <f>C89*D89</f>
        <v>3.0560999999999998</v>
      </c>
      <c r="F89" s="10"/>
      <c r="G89" s="10"/>
      <c r="H89" s="11"/>
    </row>
    <row r="90" spans="2:8" ht="15.75" x14ac:dyDescent="0.25">
      <c r="B90" s="206" t="s">
        <v>122</v>
      </c>
      <c r="C90" s="75">
        <v>5.6800000000000003E-2</v>
      </c>
      <c r="D90" s="107">
        <v>135</v>
      </c>
      <c r="E90" s="105">
        <f>C90*D90</f>
        <v>7.6680000000000001</v>
      </c>
      <c r="F90" s="10"/>
      <c r="G90" s="10"/>
      <c r="H90" s="11"/>
    </row>
    <row r="91" spans="2:8" ht="15.75" x14ac:dyDescent="0.25">
      <c r="B91" s="206" t="s">
        <v>13</v>
      </c>
      <c r="C91" s="75">
        <v>0.02</v>
      </c>
      <c r="D91" s="105">
        <v>74.514835000000005</v>
      </c>
      <c r="E91" s="105">
        <f>C91*D91</f>
        <v>1.4902967</v>
      </c>
      <c r="F91" s="10"/>
      <c r="G91" s="10"/>
      <c r="H91" s="11"/>
    </row>
    <row r="92" spans="2:8" ht="15.75" x14ac:dyDescent="0.25">
      <c r="B92" s="6"/>
      <c r="C92" s="6" t="s">
        <v>2</v>
      </c>
      <c r="D92" s="7"/>
      <c r="E92" s="48">
        <f>SUM(E89:E91)</f>
        <v>12.2143967</v>
      </c>
      <c r="F92" s="10"/>
      <c r="G92" s="10"/>
      <c r="H92" s="33"/>
    </row>
    <row r="93" spans="2:8" ht="15.75" x14ac:dyDescent="0.25">
      <c r="B93" s="16"/>
      <c r="C93" s="49" t="s">
        <v>16</v>
      </c>
      <c r="D93" s="9">
        <f>D87</f>
        <v>0</v>
      </c>
      <c r="E93" s="48">
        <f>E92*D93</f>
        <v>0</v>
      </c>
      <c r="F93" s="34"/>
      <c r="G93" s="34"/>
      <c r="H93" s="34"/>
    </row>
    <row r="94" spans="2:8" ht="15.75" x14ac:dyDescent="0.25">
      <c r="B94" s="9" t="s">
        <v>95</v>
      </c>
      <c r="C94" s="6" t="s">
        <v>33</v>
      </c>
      <c r="D94" s="6"/>
      <c r="E94" s="7"/>
      <c r="F94" s="10"/>
      <c r="G94" s="10"/>
      <c r="H94" s="11"/>
    </row>
    <row r="95" spans="2:8" ht="15.75" x14ac:dyDescent="0.25">
      <c r="B95" s="6" t="s">
        <v>118</v>
      </c>
      <c r="C95" s="6">
        <v>0.03</v>
      </c>
      <c r="D95" s="7">
        <v>84</v>
      </c>
      <c r="E95" s="7">
        <f>C95*D95</f>
        <v>2.52</v>
      </c>
      <c r="F95" s="10"/>
      <c r="G95" s="10"/>
      <c r="H95" s="11"/>
    </row>
    <row r="96" spans="2:8" ht="15.75" x14ac:dyDescent="0.25">
      <c r="B96" s="6" t="s">
        <v>26</v>
      </c>
      <c r="C96" s="6">
        <v>0.03</v>
      </c>
      <c r="D96" s="107">
        <v>90</v>
      </c>
      <c r="E96" s="7">
        <f>C96*D96</f>
        <v>2.6999999999999997</v>
      </c>
      <c r="F96" s="10"/>
      <c r="G96" s="10"/>
      <c r="H96" s="11"/>
    </row>
    <row r="97" spans="2:8" ht="15.75" x14ac:dyDescent="0.25">
      <c r="B97" s="6"/>
      <c r="C97" s="6" t="s">
        <v>2</v>
      </c>
      <c r="D97" s="6"/>
      <c r="E97" s="48">
        <f>E95+E96</f>
        <v>5.22</v>
      </c>
      <c r="F97" s="10"/>
      <c r="G97" s="10"/>
      <c r="H97" s="33"/>
    </row>
    <row r="98" spans="2:8" ht="15.75" x14ac:dyDescent="0.25">
      <c r="B98" s="6"/>
      <c r="C98" s="9" t="s">
        <v>16</v>
      </c>
      <c r="D98" s="71">
        <f>D93</f>
        <v>0</v>
      </c>
      <c r="E98" s="127">
        <f>E97*D98</f>
        <v>0</v>
      </c>
      <c r="F98" s="10"/>
      <c r="G98" s="10"/>
      <c r="H98" s="33"/>
    </row>
    <row r="99" spans="2:8" ht="20.25" customHeight="1" x14ac:dyDescent="0.3">
      <c r="B99" s="359" t="s">
        <v>50</v>
      </c>
      <c r="C99" s="359"/>
      <c r="D99" s="359"/>
      <c r="E99" s="273">
        <f>E64+E76+E86+E92+E97</f>
        <v>133.26875217877577</v>
      </c>
      <c r="F99" s="31"/>
      <c r="G99" s="31"/>
      <c r="H99" s="31"/>
    </row>
    <row r="100" spans="2:8" ht="18.75" x14ac:dyDescent="0.3">
      <c r="B100" s="359" t="s">
        <v>51</v>
      </c>
      <c r="C100" s="359"/>
      <c r="D100" s="359"/>
      <c r="E100" s="294">
        <f>E58+E99</f>
        <v>173.46168046677576</v>
      </c>
    </row>
    <row r="101" spans="2:8" x14ac:dyDescent="0.25">
      <c r="B101" s="69"/>
      <c r="C101" s="69"/>
      <c r="D101" s="69"/>
      <c r="E101" s="70"/>
    </row>
    <row r="102" spans="2:8" x14ac:dyDescent="0.25">
      <c r="B102" s="69"/>
      <c r="C102" s="69"/>
      <c r="D102" s="69"/>
      <c r="E102" s="70"/>
    </row>
    <row r="103" spans="2:8" x14ac:dyDescent="0.25">
      <c r="B103" s="69"/>
      <c r="C103" s="69"/>
      <c r="D103" s="69"/>
      <c r="E103" s="70"/>
    </row>
    <row r="104" spans="2:8" x14ac:dyDescent="0.25">
      <c r="B104" s="69"/>
      <c r="C104" s="69"/>
      <c r="D104" s="69"/>
      <c r="E104" s="70"/>
    </row>
    <row r="105" spans="2:8" x14ac:dyDescent="0.25">
      <c r="B105" s="69"/>
      <c r="C105" s="69"/>
      <c r="D105" s="69"/>
      <c r="E105" s="70"/>
    </row>
    <row r="106" spans="2:8" x14ac:dyDescent="0.25">
      <c r="B106" s="69"/>
      <c r="C106" s="69"/>
      <c r="D106" s="69"/>
      <c r="E106" s="70"/>
    </row>
    <row r="107" spans="2:8" x14ac:dyDescent="0.25">
      <c r="B107" s="69"/>
      <c r="C107" s="69"/>
      <c r="D107" s="69"/>
      <c r="E107" s="70"/>
    </row>
    <row r="108" spans="2:8" x14ac:dyDescent="0.25">
      <c r="B108" s="69"/>
      <c r="C108" s="69"/>
      <c r="D108" s="69"/>
      <c r="E108" s="70"/>
    </row>
    <row r="109" spans="2:8" x14ac:dyDescent="0.25">
      <c r="B109" s="69"/>
      <c r="C109" s="69"/>
      <c r="D109" s="69"/>
      <c r="E109" s="70"/>
    </row>
    <row r="110" spans="2:8" x14ac:dyDescent="0.25">
      <c r="B110" s="69"/>
      <c r="C110" s="69"/>
      <c r="D110" s="69"/>
      <c r="E110" s="70"/>
    </row>
    <row r="111" spans="2:8" x14ac:dyDescent="0.25">
      <c r="B111" s="69"/>
      <c r="C111" s="69"/>
      <c r="D111" s="69"/>
      <c r="E111" s="70"/>
    </row>
    <row r="112" spans="2:8" x14ac:dyDescent="0.25">
      <c r="B112" s="69"/>
      <c r="C112" s="69"/>
      <c r="D112" s="69"/>
      <c r="E112" s="70"/>
    </row>
    <row r="113" spans="2:5" x14ac:dyDescent="0.25">
      <c r="B113" s="69"/>
      <c r="C113" s="69"/>
      <c r="D113" s="69"/>
      <c r="E113" s="70"/>
    </row>
    <row r="114" spans="2:5" x14ac:dyDescent="0.25">
      <c r="B114" s="69"/>
      <c r="C114" s="69"/>
      <c r="D114" s="69"/>
      <c r="E114" s="70"/>
    </row>
    <row r="115" spans="2:5" x14ac:dyDescent="0.25">
      <c r="B115" s="69"/>
      <c r="C115" s="69"/>
      <c r="D115" s="69"/>
      <c r="E115" s="70"/>
    </row>
    <row r="116" spans="2:5" x14ac:dyDescent="0.25">
      <c r="B116" s="69"/>
      <c r="C116" s="69"/>
      <c r="D116" s="69"/>
      <c r="E116" s="70"/>
    </row>
    <row r="117" spans="2:5" x14ac:dyDescent="0.25">
      <c r="B117" s="69"/>
      <c r="C117" s="69"/>
      <c r="D117" s="69"/>
      <c r="E117" s="70"/>
    </row>
    <row r="118" spans="2:5" x14ac:dyDescent="0.25">
      <c r="B118" s="69"/>
      <c r="C118" s="69"/>
      <c r="D118" s="69"/>
      <c r="E118" s="70"/>
    </row>
    <row r="119" spans="2:5" x14ac:dyDescent="0.25">
      <c r="B119" s="69"/>
      <c r="C119" s="69"/>
      <c r="D119" s="69"/>
      <c r="E119" s="70"/>
    </row>
    <row r="120" spans="2:5" x14ac:dyDescent="0.25">
      <c r="B120" s="69"/>
      <c r="C120" s="69"/>
      <c r="D120" s="69"/>
      <c r="E120" s="70"/>
    </row>
    <row r="121" spans="2:5" x14ac:dyDescent="0.25">
      <c r="B121" s="69"/>
      <c r="C121" s="69"/>
      <c r="D121" s="69"/>
      <c r="E121" s="70"/>
    </row>
    <row r="122" spans="2:5" x14ac:dyDescent="0.25">
      <c r="B122" s="69"/>
      <c r="C122" s="69"/>
      <c r="D122" s="69"/>
      <c r="E122" s="70"/>
    </row>
    <row r="123" spans="2:5" x14ac:dyDescent="0.25">
      <c r="B123" s="69"/>
      <c r="C123" s="69"/>
      <c r="D123" s="69"/>
      <c r="E123" s="70"/>
    </row>
    <row r="124" spans="2:5" x14ac:dyDescent="0.25">
      <c r="B124" s="69"/>
      <c r="C124" s="69"/>
      <c r="D124" s="69"/>
      <c r="E124" s="70"/>
    </row>
    <row r="125" spans="2:5" x14ac:dyDescent="0.25">
      <c r="B125" s="69"/>
      <c r="C125" s="69"/>
      <c r="D125" s="69"/>
      <c r="E125" s="70"/>
    </row>
    <row r="126" spans="2:5" x14ac:dyDescent="0.25">
      <c r="B126" s="69"/>
      <c r="C126" s="69"/>
      <c r="D126" s="69"/>
      <c r="E126" s="70"/>
    </row>
    <row r="127" spans="2:5" x14ac:dyDescent="0.25">
      <c r="B127" s="69"/>
      <c r="C127" s="69"/>
      <c r="D127" s="69"/>
      <c r="E127" s="70"/>
    </row>
    <row r="128" spans="2:5" x14ac:dyDescent="0.25">
      <c r="B128" s="69"/>
      <c r="C128" s="69"/>
      <c r="D128" s="69"/>
      <c r="E128" s="70"/>
    </row>
    <row r="129" spans="2:8" x14ac:dyDescent="0.25">
      <c r="B129" s="69"/>
      <c r="C129" s="69"/>
      <c r="D129" s="69"/>
      <c r="E129" s="70"/>
    </row>
    <row r="130" spans="2:8" x14ac:dyDescent="0.25">
      <c r="B130" s="69"/>
      <c r="C130" s="69"/>
      <c r="D130" s="69"/>
      <c r="E130" s="70"/>
    </row>
    <row r="131" spans="2:8" x14ac:dyDescent="0.25">
      <c r="B131" s="69"/>
      <c r="C131" s="69"/>
      <c r="D131" s="69"/>
      <c r="E131" s="70"/>
    </row>
    <row r="132" spans="2:8" x14ac:dyDescent="0.25">
      <c r="B132" s="69"/>
      <c r="C132" s="69"/>
      <c r="D132" s="69"/>
      <c r="E132" s="70"/>
    </row>
    <row r="133" spans="2:8" x14ac:dyDescent="0.25">
      <c r="B133" s="69"/>
      <c r="C133" s="69"/>
      <c r="D133" s="69"/>
      <c r="E133" s="70"/>
    </row>
    <row r="134" spans="2:8" x14ac:dyDescent="0.25">
      <c r="B134" s="69"/>
      <c r="C134" s="69"/>
      <c r="D134" s="69"/>
      <c r="E134" s="70"/>
    </row>
    <row r="135" spans="2:8" x14ac:dyDescent="0.25">
      <c r="B135" s="69"/>
      <c r="C135" s="69"/>
      <c r="D135" s="69"/>
      <c r="E135" s="70"/>
    </row>
    <row r="136" spans="2:8" x14ac:dyDescent="0.25">
      <c r="B136" s="69"/>
      <c r="C136" s="69"/>
      <c r="D136" s="69"/>
      <c r="E136" s="70"/>
    </row>
    <row r="137" spans="2:8" x14ac:dyDescent="0.25">
      <c r="B137" s="69"/>
      <c r="C137" s="69"/>
      <c r="D137" s="69"/>
      <c r="E137" s="70"/>
    </row>
    <row r="138" spans="2:8" x14ac:dyDescent="0.25">
      <c r="B138" s="69"/>
      <c r="C138" s="69"/>
      <c r="D138" s="69"/>
      <c r="E138" s="70"/>
    </row>
    <row r="139" spans="2:8" ht="15" customHeight="1" x14ac:dyDescent="0.25">
      <c r="B139" s="314"/>
      <c r="C139" s="314" t="s">
        <v>55</v>
      </c>
      <c r="D139" s="314" t="s">
        <v>2</v>
      </c>
      <c r="E139" s="314" t="s">
        <v>48</v>
      </c>
      <c r="F139" s="333" t="s">
        <v>56</v>
      </c>
      <c r="G139" s="314" t="s">
        <v>16</v>
      </c>
      <c r="H139" s="314"/>
    </row>
    <row r="140" spans="2:8" ht="31.5" x14ac:dyDescent="0.25">
      <c r="B140" s="314"/>
      <c r="C140" s="314"/>
      <c r="D140" s="314"/>
      <c r="E140" s="314"/>
      <c r="F140" s="333"/>
      <c r="G140" s="187" t="s">
        <v>93</v>
      </c>
      <c r="H140" s="187" t="s">
        <v>94</v>
      </c>
    </row>
    <row r="141" spans="2:8" ht="15.75" x14ac:dyDescent="0.25">
      <c r="B141" s="206" t="s">
        <v>28</v>
      </c>
      <c r="C141" s="124">
        <f>C60</f>
        <v>4.3999999999999997E-2</v>
      </c>
      <c r="D141" s="58">
        <v>36</v>
      </c>
      <c r="E141" s="58">
        <f t="shared" ref="E141:E159" si="3">C141*D141</f>
        <v>1.5839999999999999</v>
      </c>
      <c r="F141" s="152">
        <f t="shared" ref="F141:F159" si="4">C141</f>
        <v>4.3999999999999997E-2</v>
      </c>
      <c r="G141" s="153">
        <f>F141*D141*45</f>
        <v>71.279999999999987</v>
      </c>
      <c r="H141" s="152">
        <f>G141/D141</f>
        <v>1.9799999999999995</v>
      </c>
    </row>
    <row r="142" spans="2:8" ht="15.75" x14ac:dyDescent="0.25">
      <c r="B142" s="206" t="s">
        <v>78</v>
      </c>
      <c r="C142" s="124">
        <f>C61</f>
        <v>3.1E-2</v>
      </c>
      <c r="D142" s="58">
        <v>228.57</v>
      </c>
      <c r="E142" s="58">
        <f t="shared" si="3"/>
        <v>7.0856699999999995</v>
      </c>
      <c r="F142" s="152">
        <f t="shared" si="4"/>
        <v>3.1E-2</v>
      </c>
      <c r="G142" s="153">
        <f t="shared" ref="G142" si="5">F142*D142*45</f>
        <v>318.85514999999998</v>
      </c>
      <c r="H142" s="152">
        <f t="shared" ref="H142" si="6">G142/D142</f>
        <v>1.395</v>
      </c>
    </row>
    <row r="143" spans="2:8" ht="15.75" x14ac:dyDescent="0.25">
      <c r="B143" s="210" t="s">
        <v>21</v>
      </c>
      <c r="C143" s="124">
        <f>C62+C71</f>
        <v>2.1000000000000001E-2</v>
      </c>
      <c r="D143" s="58">
        <v>35.880000000000003</v>
      </c>
      <c r="E143" s="58">
        <f t="shared" si="3"/>
        <v>0.75348000000000015</v>
      </c>
      <c r="F143" s="152">
        <f t="shared" si="4"/>
        <v>2.1000000000000001E-2</v>
      </c>
      <c r="G143" s="153">
        <f>F143*D143*45</f>
        <v>33.906600000000005</v>
      </c>
      <c r="H143" s="152">
        <f>G143/D143</f>
        <v>0.94500000000000006</v>
      </c>
    </row>
    <row r="144" spans="2:8" ht="15.75" x14ac:dyDescent="0.25">
      <c r="B144" s="210" t="s">
        <v>23</v>
      </c>
      <c r="C144" s="124">
        <f>C63+C82</f>
        <v>1.7599999999999998E-2</v>
      </c>
      <c r="D144" s="58">
        <v>141.6</v>
      </c>
      <c r="E144" s="58">
        <f t="shared" si="3"/>
        <v>2.4921599999999997</v>
      </c>
      <c r="F144" s="152">
        <f t="shared" si="4"/>
        <v>1.7599999999999998E-2</v>
      </c>
      <c r="G144" s="153">
        <f t="shared" ref="G144:G159" si="7">F144*D144*45</f>
        <v>112.14719999999998</v>
      </c>
      <c r="H144" s="152">
        <f t="shared" ref="H144:H159" si="8">G144/D144</f>
        <v>0.79199999999999993</v>
      </c>
    </row>
    <row r="145" spans="2:8" ht="15.75" x14ac:dyDescent="0.25">
      <c r="B145" s="210" t="s">
        <v>38</v>
      </c>
      <c r="C145" s="124">
        <f>C67</f>
        <v>5.0999999999999997E-2</v>
      </c>
      <c r="D145" s="58">
        <v>36</v>
      </c>
      <c r="E145" s="58">
        <f t="shared" si="3"/>
        <v>1.8359999999999999</v>
      </c>
      <c r="F145" s="152">
        <f t="shared" si="4"/>
        <v>5.0999999999999997E-2</v>
      </c>
      <c r="G145" s="153">
        <f t="shared" si="7"/>
        <v>82.61999999999999</v>
      </c>
      <c r="H145" s="152">
        <f t="shared" si="8"/>
        <v>2.2949999999999999</v>
      </c>
    </row>
    <row r="146" spans="2:8" ht="15.75" x14ac:dyDescent="0.25">
      <c r="B146" s="210" t="s">
        <v>19</v>
      </c>
      <c r="C146" s="124" t="e">
        <f>C68+#REF!</f>
        <v>#REF!</v>
      </c>
      <c r="D146" s="58">
        <v>36</v>
      </c>
      <c r="E146" s="58" t="e">
        <f t="shared" si="3"/>
        <v>#REF!</v>
      </c>
      <c r="F146" s="152" t="e">
        <f t="shared" si="4"/>
        <v>#REF!</v>
      </c>
      <c r="G146" s="153" t="e">
        <f t="shared" si="7"/>
        <v>#REF!</v>
      </c>
      <c r="H146" s="152" t="e">
        <f t="shared" si="8"/>
        <v>#REF!</v>
      </c>
    </row>
    <row r="147" spans="2:8" ht="15.75" x14ac:dyDescent="0.25">
      <c r="B147" s="210" t="s">
        <v>22</v>
      </c>
      <c r="C147" s="124">
        <f>C69</f>
        <v>1.4E-2</v>
      </c>
      <c r="D147" s="58">
        <v>36</v>
      </c>
      <c r="E147" s="58">
        <f t="shared" si="3"/>
        <v>0.504</v>
      </c>
      <c r="F147" s="152">
        <f t="shared" si="4"/>
        <v>1.4E-2</v>
      </c>
      <c r="G147" s="153">
        <f t="shared" si="7"/>
        <v>22.68</v>
      </c>
      <c r="H147" s="152">
        <f t="shared" si="8"/>
        <v>0.63</v>
      </c>
    </row>
    <row r="148" spans="2:8" ht="15.75" x14ac:dyDescent="0.25">
      <c r="B148" s="210" t="s">
        <v>12</v>
      </c>
      <c r="C148" s="124" t="e">
        <f>C72+#REF!</f>
        <v>#REF!</v>
      </c>
      <c r="D148" s="58">
        <v>918</v>
      </c>
      <c r="E148" s="58" t="e">
        <f t="shared" si="3"/>
        <v>#REF!</v>
      </c>
      <c r="F148" s="152" t="e">
        <f t="shared" si="4"/>
        <v>#REF!</v>
      </c>
      <c r="G148" s="153" t="e">
        <f t="shared" si="7"/>
        <v>#REF!</v>
      </c>
      <c r="H148" s="152" t="e">
        <f t="shared" si="8"/>
        <v>#REF!</v>
      </c>
    </row>
    <row r="149" spans="2:8" ht="15.75" x14ac:dyDescent="0.25">
      <c r="B149" s="210" t="s">
        <v>69</v>
      </c>
      <c r="C149" s="124" t="e">
        <f>C73+#REF!</f>
        <v>#REF!</v>
      </c>
      <c r="D149" s="58">
        <v>274.8</v>
      </c>
      <c r="E149" s="58" t="e">
        <f t="shared" si="3"/>
        <v>#REF!</v>
      </c>
      <c r="F149" s="152" t="e">
        <f t="shared" si="4"/>
        <v>#REF!</v>
      </c>
      <c r="G149" s="153" t="e">
        <f t="shared" si="7"/>
        <v>#REF!</v>
      </c>
      <c r="H149" s="152" t="e">
        <f t="shared" si="8"/>
        <v>#REF!</v>
      </c>
    </row>
    <row r="150" spans="2:8" ht="15.75" x14ac:dyDescent="0.25">
      <c r="B150" s="210" t="s">
        <v>70</v>
      </c>
      <c r="C150" s="124" t="e">
        <f>C74+C83+#REF!</f>
        <v>#REF!</v>
      </c>
      <c r="D150" s="58">
        <v>15.86</v>
      </c>
      <c r="E150" s="58" t="e">
        <f t="shared" si="3"/>
        <v>#REF!</v>
      </c>
      <c r="F150" s="152" t="e">
        <f t="shared" si="4"/>
        <v>#REF!</v>
      </c>
      <c r="G150" s="153" t="e">
        <f t="shared" si="7"/>
        <v>#REF!</v>
      </c>
      <c r="H150" s="152" t="e">
        <f t="shared" si="8"/>
        <v>#REF!</v>
      </c>
    </row>
    <row r="151" spans="2:8" ht="15.75" x14ac:dyDescent="0.25">
      <c r="B151" s="210" t="s">
        <v>29</v>
      </c>
      <c r="C151" s="124">
        <f>C75</f>
        <v>5.0000000000000001E-3</v>
      </c>
      <c r="D151" s="58">
        <v>182.67</v>
      </c>
      <c r="E151" s="58">
        <f t="shared" si="3"/>
        <v>0.91335</v>
      </c>
      <c r="F151" s="152">
        <f t="shared" si="4"/>
        <v>5.0000000000000001E-3</v>
      </c>
      <c r="G151" s="153">
        <f t="shared" si="7"/>
        <v>41.100749999999998</v>
      </c>
      <c r="H151" s="152">
        <f t="shared" si="8"/>
        <v>0.22500000000000001</v>
      </c>
    </row>
    <row r="152" spans="2:8" ht="15.75" x14ac:dyDescent="0.25">
      <c r="B152" s="154" t="s">
        <v>76</v>
      </c>
      <c r="C152" s="124">
        <f>C79</f>
        <v>9.8000000000000004E-2</v>
      </c>
      <c r="D152" s="58">
        <v>317.39999999999998</v>
      </c>
      <c r="E152" s="163">
        <f t="shared" si="3"/>
        <v>31.1052</v>
      </c>
      <c r="F152" s="164">
        <f t="shared" si="4"/>
        <v>9.8000000000000004E-2</v>
      </c>
      <c r="G152" s="165">
        <f t="shared" si="7"/>
        <v>1399.7339999999999</v>
      </c>
      <c r="H152" s="164">
        <f t="shared" si="8"/>
        <v>4.41</v>
      </c>
    </row>
    <row r="153" spans="2:8" ht="15.75" x14ac:dyDescent="0.25">
      <c r="B153" s="154" t="s">
        <v>26</v>
      </c>
      <c r="C153" s="124">
        <f>C80</f>
        <v>0.01</v>
      </c>
      <c r="D153" s="58">
        <v>91.2</v>
      </c>
      <c r="E153" s="163">
        <f t="shared" si="3"/>
        <v>0.91200000000000003</v>
      </c>
      <c r="F153" s="164">
        <f t="shared" si="4"/>
        <v>0.01</v>
      </c>
      <c r="G153" s="165">
        <f t="shared" si="7"/>
        <v>41.04</v>
      </c>
      <c r="H153" s="164">
        <f t="shared" si="8"/>
        <v>0.44999999999999996</v>
      </c>
    </row>
    <row r="154" spans="2:8" ht="15.75" x14ac:dyDescent="0.25">
      <c r="B154" s="154" t="s">
        <v>65</v>
      </c>
      <c r="C154" s="124" t="e">
        <f>C81+#REF!</f>
        <v>#REF!</v>
      </c>
      <c r="D154" s="58">
        <v>64</v>
      </c>
      <c r="E154" s="163" t="e">
        <f t="shared" si="3"/>
        <v>#REF!</v>
      </c>
      <c r="F154" s="164" t="e">
        <f t="shared" si="4"/>
        <v>#REF!</v>
      </c>
      <c r="G154" s="165" t="e">
        <f t="shared" si="7"/>
        <v>#REF!</v>
      </c>
      <c r="H154" s="164" t="e">
        <f t="shared" si="8"/>
        <v>#REF!</v>
      </c>
    </row>
    <row r="155" spans="2:8" ht="15.75" x14ac:dyDescent="0.25">
      <c r="B155" s="30" t="s">
        <v>53</v>
      </c>
      <c r="C155" s="124">
        <f>C84</f>
        <v>5.6599999999999998E-2</v>
      </c>
      <c r="D155" s="58">
        <v>86.4</v>
      </c>
      <c r="E155" s="163">
        <f t="shared" si="3"/>
        <v>4.8902400000000004</v>
      </c>
      <c r="F155" s="164">
        <f t="shared" si="4"/>
        <v>5.6599999999999998E-2</v>
      </c>
      <c r="G155" s="165">
        <f t="shared" si="7"/>
        <v>220.06080000000003</v>
      </c>
      <c r="H155" s="164">
        <f t="shared" si="8"/>
        <v>2.5470000000000002</v>
      </c>
    </row>
    <row r="156" spans="2:8" ht="15.75" x14ac:dyDescent="0.25">
      <c r="B156" s="30" t="s">
        <v>31</v>
      </c>
      <c r="C156" s="124" t="e">
        <f>#REF!</f>
        <v>#REF!</v>
      </c>
      <c r="D156" s="58">
        <v>40.869999999999997</v>
      </c>
      <c r="E156" s="58" t="e">
        <f t="shared" si="3"/>
        <v>#REF!</v>
      </c>
      <c r="F156" s="152" t="e">
        <f t="shared" si="4"/>
        <v>#REF!</v>
      </c>
      <c r="G156" s="153" t="e">
        <f t="shared" si="7"/>
        <v>#REF!</v>
      </c>
      <c r="H156" s="152" t="e">
        <f t="shared" si="8"/>
        <v>#REF!</v>
      </c>
    </row>
    <row r="157" spans="2:8" ht="15.75" x14ac:dyDescent="0.25">
      <c r="B157" s="206" t="s">
        <v>66</v>
      </c>
      <c r="C157" s="124">
        <f>C89</f>
        <v>1.67E-2</v>
      </c>
      <c r="D157" s="58">
        <v>180</v>
      </c>
      <c r="E157" s="58">
        <f t="shared" si="3"/>
        <v>3.0059999999999998</v>
      </c>
      <c r="F157" s="152">
        <f t="shared" si="4"/>
        <v>1.67E-2</v>
      </c>
      <c r="G157" s="153">
        <f t="shared" si="7"/>
        <v>135.26999999999998</v>
      </c>
      <c r="H157" s="152">
        <f t="shared" si="8"/>
        <v>0.75149999999999995</v>
      </c>
    </row>
    <row r="158" spans="2:8" ht="15.75" x14ac:dyDescent="0.25">
      <c r="B158" s="206" t="s">
        <v>13</v>
      </c>
      <c r="C158" s="124">
        <f>C91</f>
        <v>0.02</v>
      </c>
      <c r="D158" s="58">
        <v>76.8</v>
      </c>
      <c r="E158" s="58">
        <f t="shared" si="3"/>
        <v>1.536</v>
      </c>
      <c r="F158" s="152">
        <f t="shared" si="4"/>
        <v>0.02</v>
      </c>
      <c r="G158" s="153">
        <f t="shared" si="7"/>
        <v>69.12</v>
      </c>
      <c r="H158" s="152">
        <f t="shared" si="8"/>
        <v>0.90000000000000013</v>
      </c>
    </row>
    <row r="159" spans="2:8" ht="15.75" x14ac:dyDescent="0.25">
      <c r="B159" s="6" t="s">
        <v>18</v>
      </c>
      <c r="C159" s="124">
        <f>C95</f>
        <v>0.03</v>
      </c>
      <c r="D159" s="58">
        <v>76</v>
      </c>
      <c r="E159" s="58">
        <f t="shared" si="3"/>
        <v>2.2799999999999998</v>
      </c>
      <c r="F159" s="152">
        <f t="shared" si="4"/>
        <v>0.03</v>
      </c>
      <c r="G159" s="153">
        <f t="shared" si="7"/>
        <v>102.6</v>
      </c>
      <c r="H159" s="152">
        <f t="shared" si="8"/>
        <v>1.3499999999999999</v>
      </c>
    </row>
    <row r="160" spans="2:8" ht="15.75" x14ac:dyDescent="0.25">
      <c r="B160" s="158"/>
      <c r="C160" s="124"/>
      <c r="D160" s="58"/>
      <c r="E160" s="127" t="e">
        <f>SUM(E141:E159)</f>
        <v>#REF!</v>
      </c>
      <c r="F160" s="159"/>
      <c r="G160" s="127" t="e">
        <f>SUM(G141:G159)</f>
        <v>#REF!</v>
      </c>
      <c r="H160" s="127" t="e">
        <f>SUM(H141:H159)</f>
        <v>#REF!</v>
      </c>
    </row>
    <row r="161" spans="2:5" ht="15.75" x14ac:dyDescent="0.25">
      <c r="B161" s="32"/>
      <c r="C161" s="54"/>
      <c r="D161" s="53"/>
      <c r="E161" s="52"/>
    </row>
    <row r="162" spans="2:5" ht="15.75" x14ac:dyDescent="0.25">
      <c r="B162" s="10"/>
      <c r="C162" s="10"/>
      <c r="D162" s="55"/>
      <c r="E162" s="11"/>
    </row>
    <row r="163" spans="2:5" ht="15.75" x14ac:dyDescent="0.25">
      <c r="B163" s="10"/>
      <c r="C163" s="10"/>
      <c r="D163" s="55"/>
      <c r="E163" s="11"/>
    </row>
    <row r="164" spans="2:5" ht="15.75" x14ac:dyDescent="0.25">
      <c r="B164" s="10"/>
      <c r="C164" s="10"/>
      <c r="D164" s="55"/>
      <c r="E164" s="11"/>
    </row>
    <row r="165" spans="2:5" x14ac:dyDescent="0.25">
      <c r="B165" s="31"/>
      <c r="C165" s="31"/>
      <c r="D165" s="31"/>
      <c r="E165" s="50"/>
    </row>
  </sheetData>
  <sortState ref="B77:H103">
    <sortCondition ref="B77"/>
  </sortState>
  <mergeCells count="21">
    <mergeCell ref="F139:F140"/>
    <mergeCell ref="G139:H139"/>
    <mergeCell ref="B58:D58"/>
    <mergeCell ref="B1:C1"/>
    <mergeCell ref="D1:H1"/>
    <mergeCell ref="B2:H2"/>
    <mergeCell ref="B3:H3"/>
    <mergeCell ref="B26:E26"/>
    <mergeCell ref="B8:H8"/>
    <mergeCell ref="B9:E9"/>
    <mergeCell ref="B5:E6"/>
    <mergeCell ref="F5:H6"/>
    <mergeCell ref="B4:E4"/>
    <mergeCell ref="B15:E15"/>
    <mergeCell ref="C36:E36"/>
    <mergeCell ref="B99:D99"/>
    <mergeCell ref="B100:D100"/>
    <mergeCell ref="B139:B140"/>
    <mergeCell ref="C139:C140"/>
    <mergeCell ref="D139:D140"/>
    <mergeCell ref="E139:E140"/>
  </mergeCells>
  <pageMargins left="0.70866141732283472" right="0.70866141732283472" top="0.15748031496062992" bottom="0.15748031496062992" header="0.31496062992125984" footer="0.31496062992125984"/>
  <pageSetup paperSize="9" scale="68" fitToHeight="0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H165"/>
  <sheetViews>
    <sheetView zoomScale="75" zoomScaleNormal="75" workbookViewId="0">
      <selection activeCell="B6" sqref="B5:H6"/>
    </sheetView>
  </sheetViews>
  <sheetFormatPr defaultRowHeight="15" x14ac:dyDescent="0.25"/>
  <cols>
    <col min="2" max="2" width="48.7109375" customWidth="1"/>
    <col min="3" max="3" width="11" customWidth="1"/>
    <col min="4" max="4" width="11.85546875" customWidth="1"/>
    <col min="5" max="5" width="18.140625" customWidth="1"/>
    <col min="6" max="6" width="11.5703125" customWidth="1"/>
    <col min="7" max="8" width="11.140625" customWidth="1"/>
  </cols>
  <sheetData>
    <row r="1" spans="1:8" ht="81" customHeight="1" x14ac:dyDescent="0.25">
      <c r="B1" s="419" t="s">
        <v>156</v>
      </c>
      <c r="C1" s="419"/>
      <c r="D1" s="419" t="s">
        <v>157</v>
      </c>
      <c r="E1" s="419"/>
      <c r="F1" s="419"/>
      <c r="G1" s="419"/>
      <c r="H1" s="419"/>
    </row>
    <row r="2" spans="1:8" ht="51" customHeight="1" x14ac:dyDescent="0.25">
      <c r="B2" s="420" t="s">
        <v>160</v>
      </c>
      <c r="C2" s="420"/>
      <c r="D2" s="420"/>
      <c r="E2" s="420"/>
      <c r="F2" s="420"/>
      <c r="G2" s="420"/>
      <c r="H2" s="420"/>
    </row>
    <row r="3" spans="1:8" ht="18.75" x14ac:dyDescent="0.3">
      <c r="B3" s="318" t="s">
        <v>169</v>
      </c>
      <c r="C3" s="318"/>
      <c r="D3" s="318"/>
      <c r="E3" s="318"/>
      <c r="F3" s="318"/>
      <c r="G3" s="318"/>
      <c r="H3" s="318"/>
    </row>
    <row r="4" spans="1:8" ht="15.75" x14ac:dyDescent="0.25">
      <c r="B4" s="170"/>
      <c r="C4" s="14"/>
      <c r="E4" s="14"/>
      <c r="F4" s="14"/>
      <c r="G4" s="14"/>
      <c r="H4" s="14"/>
    </row>
    <row r="5" spans="1:8" ht="18.75" customHeight="1" thickBot="1" x14ac:dyDescent="0.4">
      <c r="A5" s="1"/>
      <c r="B5" s="355" t="s">
        <v>7</v>
      </c>
      <c r="C5" s="355"/>
      <c r="D5" s="355"/>
      <c r="E5" s="355"/>
      <c r="F5" s="5"/>
      <c r="G5" s="5"/>
      <c r="H5" s="5"/>
    </row>
    <row r="6" spans="1:8" ht="15.75" customHeight="1" x14ac:dyDescent="0.25">
      <c r="B6" s="320" t="s">
        <v>185</v>
      </c>
      <c r="C6" s="321"/>
      <c r="D6" s="321"/>
      <c r="E6" s="321"/>
      <c r="F6" s="349" t="s">
        <v>58</v>
      </c>
      <c r="G6" s="350"/>
      <c r="H6" s="351"/>
    </row>
    <row r="7" spans="1:8" ht="15.75" customHeight="1" thickBot="1" x14ac:dyDescent="0.3">
      <c r="B7" s="322"/>
      <c r="C7" s="323"/>
      <c r="D7" s="323"/>
      <c r="E7" s="323"/>
      <c r="F7" s="352"/>
      <c r="G7" s="353"/>
      <c r="H7" s="354"/>
    </row>
    <row r="8" spans="1:8" ht="32.25" thickBot="1" x14ac:dyDescent="0.3">
      <c r="B8" s="62" t="s">
        <v>0</v>
      </c>
      <c r="C8" s="63" t="s">
        <v>1</v>
      </c>
      <c r="D8" s="63" t="s">
        <v>2</v>
      </c>
      <c r="E8" s="64" t="s">
        <v>9</v>
      </c>
      <c r="F8" s="179" t="s">
        <v>59</v>
      </c>
      <c r="G8" s="179" t="s">
        <v>60</v>
      </c>
      <c r="H8" s="179" t="s">
        <v>61</v>
      </c>
    </row>
    <row r="9" spans="1:8" ht="21.75" customHeight="1" thickBot="1" x14ac:dyDescent="0.3">
      <c r="B9" s="346" t="s">
        <v>3</v>
      </c>
      <c r="C9" s="347"/>
      <c r="D9" s="347"/>
      <c r="E9" s="347"/>
      <c r="F9" s="347"/>
      <c r="G9" s="347"/>
      <c r="H9" s="348"/>
    </row>
    <row r="10" spans="1:8" ht="15.75" x14ac:dyDescent="0.25">
      <c r="B10" s="345" t="s">
        <v>98</v>
      </c>
      <c r="C10" s="345"/>
      <c r="D10" s="345"/>
      <c r="E10" s="345"/>
      <c r="F10" s="59"/>
      <c r="G10" s="59"/>
      <c r="H10" s="59"/>
    </row>
    <row r="11" spans="1:8" ht="15.75" x14ac:dyDescent="0.25">
      <c r="B11" s="113" t="s">
        <v>109</v>
      </c>
      <c r="C11" s="274" t="s">
        <v>154</v>
      </c>
      <c r="D11" s="23">
        <f>E46</f>
        <v>14.69015230584205</v>
      </c>
      <c r="E11" s="18">
        <v>290</v>
      </c>
      <c r="F11" s="18">
        <v>6.4</v>
      </c>
      <c r="G11" s="18">
        <v>12.4</v>
      </c>
      <c r="H11" s="18">
        <v>35.299999999999997</v>
      </c>
    </row>
    <row r="12" spans="1:8" ht="15.75" x14ac:dyDescent="0.25">
      <c r="B12" s="113" t="s">
        <v>110</v>
      </c>
      <c r="C12" s="218">
        <v>200</v>
      </c>
      <c r="D12" s="23">
        <f>E56</f>
        <v>6.2402046699999998</v>
      </c>
      <c r="E12" s="18">
        <v>101</v>
      </c>
      <c r="F12" s="18">
        <v>1.5</v>
      </c>
      <c r="G12" s="18">
        <v>1.4</v>
      </c>
      <c r="H12" s="18">
        <v>12.8</v>
      </c>
    </row>
    <row r="13" spans="1:8" ht="15.75" x14ac:dyDescent="0.25">
      <c r="B13" s="6" t="s">
        <v>102</v>
      </c>
      <c r="C13" s="20">
        <v>10</v>
      </c>
      <c r="D13" s="23">
        <f>E50</f>
        <v>7.5</v>
      </c>
      <c r="E13" s="18">
        <v>66.2</v>
      </c>
      <c r="F13" s="18">
        <v>10</v>
      </c>
      <c r="G13" s="18">
        <v>72.5</v>
      </c>
      <c r="H13" s="18">
        <v>1.4</v>
      </c>
    </row>
    <row r="14" spans="1:8" ht="15.75" x14ac:dyDescent="0.25">
      <c r="B14" s="16" t="s">
        <v>99</v>
      </c>
      <c r="C14" s="20">
        <v>50</v>
      </c>
      <c r="D14" s="23">
        <f>E60</f>
        <v>4.5</v>
      </c>
      <c r="E14" s="184">
        <v>119</v>
      </c>
      <c r="F14" s="184">
        <v>3.8</v>
      </c>
      <c r="G14" s="184">
        <v>0.4</v>
      </c>
      <c r="H14" s="184">
        <v>24.3</v>
      </c>
    </row>
    <row r="15" spans="1:8" ht="15.75" x14ac:dyDescent="0.25">
      <c r="B15" s="6"/>
      <c r="C15" s="9" t="s">
        <v>4</v>
      </c>
      <c r="D15" s="21">
        <f>SUM(D11:D14)</f>
        <v>32.930356975842045</v>
      </c>
      <c r="E15" s="21">
        <f>SUM(E11:E14)</f>
        <v>576.20000000000005</v>
      </c>
      <c r="F15" s="21">
        <f>SUM(F11:F14)</f>
        <v>21.7</v>
      </c>
      <c r="G15" s="60">
        <f>SUM(G11:G14)</f>
        <v>86.7</v>
      </c>
      <c r="H15" s="60">
        <f>SUM(H11:H14)</f>
        <v>73.8</v>
      </c>
    </row>
    <row r="16" spans="1:8" ht="15.75" x14ac:dyDescent="0.25">
      <c r="B16" s="387" t="s">
        <v>113</v>
      </c>
      <c r="C16" s="408"/>
      <c r="D16" s="408"/>
      <c r="E16" s="409"/>
      <c r="F16" s="297"/>
      <c r="G16" s="297"/>
      <c r="H16" s="297"/>
    </row>
    <row r="17" spans="2:8" ht="15.75" x14ac:dyDescent="0.25">
      <c r="B17" s="113" t="s">
        <v>146</v>
      </c>
      <c r="C17" s="17">
        <v>60</v>
      </c>
      <c r="D17" s="135">
        <f>E65</f>
        <v>14.931662769231</v>
      </c>
      <c r="E17" s="135">
        <v>40</v>
      </c>
      <c r="F17" s="18">
        <v>0.48</v>
      </c>
      <c r="G17" s="18">
        <v>0.12</v>
      </c>
      <c r="H17" s="18">
        <v>1.08</v>
      </c>
    </row>
    <row r="18" spans="2:8" ht="15.75" x14ac:dyDescent="0.25">
      <c r="B18" s="302" t="s">
        <v>67</v>
      </c>
      <c r="C18" s="232" t="s">
        <v>114</v>
      </c>
      <c r="D18" s="135">
        <f>E77</f>
        <v>33.615873789846219</v>
      </c>
      <c r="E18" s="18">
        <v>113</v>
      </c>
      <c r="F18" s="18">
        <v>1.88</v>
      </c>
      <c r="G18" s="18">
        <v>5.0999999999999996</v>
      </c>
      <c r="H18" s="18">
        <v>13.92</v>
      </c>
    </row>
    <row r="19" spans="2:8" ht="15.75" x14ac:dyDescent="0.25">
      <c r="B19" s="75" t="s">
        <v>82</v>
      </c>
      <c r="C19" s="275" t="s">
        <v>64</v>
      </c>
      <c r="D19" s="184">
        <f>E87</f>
        <v>40.716645460000002</v>
      </c>
      <c r="E19" s="135">
        <v>183</v>
      </c>
      <c r="F19" s="135">
        <v>12.44</v>
      </c>
      <c r="G19" s="135">
        <v>15.2</v>
      </c>
      <c r="H19" s="135">
        <v>12.62</v>
      </c>
    </row>
    <row r="20" spans="2:8" ht="15.75" x14ac:dyDescent="0.25">
      <c r="B20" s="132" t="s">
        <v>39</v>
      </c>
      <c r="C20" s="274">
        <v>150</v>
      </c>
      <c r="D20" s="184">
        <f>E94</f>
        <v>13.033443205000001</v>
      </c>
      <c r="E20" s="184">
        <v>135</v>
      </c>
      <c r="F20" s="184">
        <v>3.22</v>
      </c>
      <c r="G20" s="184">
        <v>5.6</v>
      </c>
      <c r="H20" s="184">
        <v>22</v>
      </c>
    </row>
    <row r="21" spans="2:8" ht="15.75" x14ac:dyDescent="0.25">
      <c r="B21" s="113" t="s">
        <v>147</v>
      </c>
      <c r="C21" s="232">
        <v>200</v>
      </c>
      <c r="D21" s="135">
        <f>E99</f>
        <v>2.0451483499999998</v>
      </c>
      <c r="E21" s="18">
        <v>105</v>
      </c>
      <c r="F21" s="18">
        <v>0.14000000000000001</v>
      </c>
      <c r="G21" s="18">
        <v>0.02</v>
      </c>
      <c r="H21" s="18">
        <v>24.43</v>
      </c>
    </row>
    <row r="22" spans="2:8" ht="15.75" x14ac:dyDescent="0.25">
      <c r="B22" s="16" t="s">
        <v>95</v>
      </c>
      <c r="C22" s="232">
        <v>60</v>
      </c>
      <c r="D22" s="135">
        <f>E104</f>
        <v>5.22</v>
      </c>
      <c r="E22" s="18">
        <v>127</v>
      </c>
      <c r="F22" s="18">
        <v>4.5599999999999996</v>
      </c>
      <c r="G22" s="18">
        <v>0.54</v>
      </c>
      <c r="H22" s="18">
        <v>28.02</v>
      </c>
    </row>
    <row r="23" spans="2:8" ht="15.75" x14ac:dyDescent="0.25">
      <c r="B23" s="113"/>
      <c r="C23" s="240" t="s">
        <v>4</v>
      </c>
      <c r="D23" s="298">
        <f>SUM(D17:D22)</f>
        <v>109.56277357407723</v>
      </c>
      <c r="E23" s="21">
        <f>SUM(E17:E22)</f>
        <v>703</v>
      </c>
      <c r="F23" s="21">
        <f>SUM(F17:F22)</f>
        <v>22.72</v>
      </c>
      <c r="G23" s="21">
        <f>SUM(G17:G22)</f>
        <v>26.579999999999995</v>
      </c>
      <c r="H23" s="299">
        <f>SUM(H17:H22)</f>
        <v>102.07</v>
      </c>
    </row>
    <row r="24" spans="2:8" ht="31.5" x14ac:dyDescent="0.25">
      <c r="B24" s="113"/>
      <c r="C24" s="242" t="s">
        <v>5</v>
      </c>
      <c r="D24" s="300">
        <f>D15+D23</f>
        <v>142.49313054991927</v>
      </c>
      <c r="E24" s="300">
        <f t="shared" ref="E24:H24" si="0">E15+E23</f>
        <v>1279.2</v>
      </c>
      <c r="F24" s="300">
        <f t="shared" si="0"/>
        <v>44.42</v>
      </c>
      <c r="G24" s="300">
        <f t="shared" si="0"/>
        <v>113.28</v>
      </c>
      <c r="H24" s="300">
        <f t="shared" si="0"/>
        <v>175.87</v>
      </c>
    </row>
    <row r="25" spans="2:8" ht="15.75" x14ac:dyDescent="0.25">
      <c r="B25" s="10"/>
      <c r="C25" s="280"/>
      <c r="D25" s="27"/>
      <c r="E25" s="27"/>
      <c r="F25" s="281"/>
      <c r="G25" s="282"/>
      <c r="H25" s="282"/>
    </row>
    <row r="26" spans="2:8" ht="15.75" x14ac:dyDescent="0.25">
      <c r="B26" s="10"/>
      <c r="C26" s="280"/>
      <c r="D26" s="27"/>
      <c r="E26" s="27"/>
      <c r="F26" s="281"/>
      <c r="G26" s="282"/>
      <c r="H26" s="282"/>
    </row>
    <row r="27" spans="2:8" ht="15.75" x14ac:dyDescent="0.25">
      <c r="B27" s="10"/>
      <c r="C27" s="26"/>
      <c r="D27" s="27"/>
      <c r="E27" s="10"/>
    </row>
    <row r="28" spans="2:8" ht="15.75" x14ac:dyDescent="0.25">
      <c r="B28" s="344" t="s">
        <v>11</v>
      </c>
      <c r="C28" s="344"/>
      <c r="D28" s="344"/>
      <c r="E28" s="344"/>
    </row>
    <row r="29" spans="2:8" ht="15.75" x14ac:dyDescent="0.25">
      <c r="B29" s="188"/>
      <c r="C29" s="188"/>
      <c r="D29" s="188"/>
      <c r="E29" s="188"/>
    </row>
    <row r="30" spans="2:8" ht="15.75" x14ac:dyDescent="0.25">
      <c r="B30" s="167" t="s">
        <v>8</v>
      </c>
      <c r="C30" s="14"/>
      <c r="D30" s="13"/>
      <c r="E30" s="14"/>
    </row>
    <row r="31" spans="2:8" ht="15.75" x14ac:dyDescent="0.25">
      <c r="B31" s="168"/>
      <c r="C31" s="14"/>
      <c r="D31" s="14"/>
      <c r="E31" s="14"/>
    </row>
    <row r="32" spans="2:8" s="189" customFormat="1" ht="15.75" x14ac:dyDescent="0.25">
      <c r="B32" s="169" t="s">
        <v>6</v>
      </c>
      <c r="C32" s="14"/>
      <c r="D32" s="15"/>
      <c r="E32" s="14"/>
      <c r="F32" s="80"/>
      <c r="G32" s="80"/>
      <c r="H32" s="80"/>
    </row>
    <row r="33" spans="2:5" ht="15.75" x14ac:dyDescent="0.25">
      <c r="B33" s="168"/>
      <c r="C33" s="14"/>
      <c r="D33" s="14"/>
      <c r="E33" s="14"/>
    </row>
    <row r="34" spans="2:5" ht="15.75" x14ac:dyDescent="0.25">
      <c r="B34" s="167"/>
      <c r="C34" s="14"/>
      <c r="D34" s="15"/>
      <c r="E34" s="14"/>
    </row>
    <row r="35" spans="2:5" ht="15.75" x14ac:dyDescent="0.25">
      <c r="B35" s="167"/>
      <c r="C35" s="14"/>
      <c r="D35" s="15"/>
      <c r="E35" s="14"/>
    </row>
    <row r="36" spans="2:5" ht="15.75" x14ac:dyDescent="0.25">
      <c r="B36" s="12"/>
      <c r="C36" s="24"/>
      <c r="D36" s="15"/>
      <c r="E36" s="14"/>
    </row>
    <row r="37" spans="2:5" ht="15.75" x14ac:dyDescent="0.25">
      <c r="B37" s="12"/>
      <c r="C37" s="24"/>
      <c r="D37" s="15"/>
      <c r="E37" s="14"/>
    </row>
    <row r="38" spans="2:5" ht="18.75" x14ac:dyDescent="0.25">
      <c r="B38" s="178" t="s">
        <v>186</v>
      </c>
      <c r="C38" s="394" t="s">
        <v>37</v>
      </c>
      <c r="D38" s="395"/>
      <c r="E38" s="396"/>
    </row>
    <row r="39" spans="2:5" ht="15.75" x14ac:dyDescent="0.25">
      <c r="B39" s="186" t="s">
        <v>119</v>
      </c>
      <c r="C39" s="156" t="s">
        <v>129</v>
      </c>
      <c r="D39" s="156"/>
      <c r="E39" s="107"/>
    </row>
    <row r="40" spans="2:5" ht="15.75" x14ac:dyDescent="0.25">
      <c r="B40" s="154" t="s">
        <v>30</v>
      </c>
      <c r="C40" s="154">
        <v>3.5000000000000003E-2</v>
      </c>
      <c r="D40" s="109">
        <v>109.28842105263</v>
      </c>
      <c r="E40" s="107">
        <f t="shared" ref="E40:E45" si="1">C40*D40</f>
        <v>3.8250947368420505</v>
      </c>
    </row>
    <row r="41" spans="2:5" ht="15.75" x14ac:dyDescent="0.25">
      <c r="B41" s="154" t="s">
        <v>120</v>
      </c>
      <c r="C41" s="154">
        <v>1.4999999999999999E-2</v>
      </c>
      <c r="D41" s="422"/>
      <c r="E41" s="107">
        <f t="shared" si="1"/>
        <v>0</v>
      </c>
    </row>
    <row r="42" spans="2:5" ht="15.75" x14ac:dyDescent="0.25">
      <c r="B42" s="154" t="s">
        <v>65</v>
      </c>
      <c r="C42" s="154">
        <v>3.4099999999999998E-2</v>
      </c>
      <c r="D42" s="109">
        <v>70.449439999999996</v>
      </c>
      <c r="E42" s="107">
        <f t="shared" si="1"/>
        <v>2.4023259039999996</v>
      </c>
    </row>
    <row r="43" spans="2:5" ht="15.75" x14ac:dyDescent="0.25">
      <c r="B43" s="154" t="s">
        <v>13</v>
      </c>
      <c r="C43" s="243">
        <v>1.0999999999999999E-2</v>
      </c>
      <c r="D43" s="109">
        <v>74.514835000000005</v>
      </c>
      <c r="E43" s="107">
        <f t="shared" si="1"/>
        <v>0.81966318500000002</v>
      </c>
    </row>
    <row r="44" spans="2:5" ht="15.75" x14ac:dyDescent="0.25">
      <c r="B44" s="154" t="s">
        <v>12</v>
      </c>
      <c r="C44" s="154">
        <v>0.01</v>
      </c>
      <c r="D44" s="109">
        <v>750</v>
      </c>
      <c r="E44" s="107">
        <f t="shared" si="1"/>
        <v>7.5</v>
      </c>
    </row>
    <row r="45" spans="2:5" ht="15.75" x14ac:dyDescent="0.25">
      <c r="B45" s="154" t="s">
        <v>70</v>
      </c>
      <c r="C45" s="154">
        <v>8.0000000000000002E-3</v>
      </c>
      <c r="D45" s="109">
        <v>17.883559999999999</v>
      </c>
      <c r="E45" s="107">
        <f t="shared" si="1"/>
        <v>0.14306848</v>
      </c>
    </row>
    <row r="46" spans="2:5" ht="15.75" x14ac:dyDescent="0.25">
      <c r="B46" s="6"/>
      <c r="C46" s="6" t="s">
        <v>2</v>
      </c>
      <c r="D46" s="6"/>
      <c r="E46" s="48">
        <f>SUM(E40:E45)</f>
        <v>14.69015230584205</v>
      </c>
    </row>
    <row r="47" spans="2:5" ht="15.75" x14ac:dyDescent="0.25">
      <c r="B47" s="6"/>
      <c r="C47" s="9" t="s">
        <v>16</v>
      </c>
      <c r="D47" s="9">
        <v>0</v>
      </c>
      <c r="E47" s="48">
        <f>E46*D47</f>
        <v>0</v>
      </c>
    </row>
    <row r="48" spans="2:5" ht="15.75" x14ac:dyDescent="0.25">
      <c r="B48" s="9" t="s">
        <v>12</v>
      </c>
      <c r="C48" s="6" t="s">
        <v>115</v>
      </c>
      <c r="D48" s="6"/>
      <c r="E48" s="7"/>
    </row>
    <row r="49" spans="2:8" ht="15.75" x14ac:dyDescent="0.25">
      <c r="B49" s="6" t="s">
        <v>12</v>
      </c>
      <c r="C49" s="6">
        <v>0.01</v>
      </c>
      <c r="D49" s="109">
        <v>750</v>
      </c>
      <c r="E49" s="7">
        <f>C49*D49</f>
        <v>7.5</v>
      </c>
    </row>
    <row r="50" spans="2:8" ht="15.75" x14ac:dyDescent="0.25">
      <c r="B50" s="6"/>
      <c r="C50" s="6" t="s">
        <v>2</v>
      </c>
      <c r="D50" s="6"/>
      <c r="E50" s="48">
        <f>E49</f>
        <v>7.5</v>
      </c>
    </row>
    <row r="51" spans="2:8" ht="15.75" x14ac:dyDescent="0.25">
      <c r="B51" s="301"/>
      <c r="C51" s="49" t="s">
        <v>16</v>
      </c>
      <c r="D51" s="9">
        <f>D47</f>
        <v>0</v>
      </c>
      <c r="E51" s="309">
        <f>D51*E50</f>
        <v>0</v>
      </c>
    </row>
    <row r="52" spans="2:8" ht="15.75" x14ac:dyDescent="0.25">
      <c r="B52" s="9" t="s">
        <v>110</v>
      </c>
      <c r="C52" s="6" t="s">
        <v>15</v>
      </c>
      <c r="D52" s="7"/>
      <c r="E52" s="7"/>
    </row>
    <row r="53" spans="2:8" ht="15.75" x14ac:dyDescent="0.25">
      <c r="B53" s="423" t="s">
        <v>121</v>
      </c>
      <c r="C53" s="61">
        <v>5.0000000000000001E-3</v>
      </c>
      <c r="D53" s="107"/>
      <c r="E53" s="7">
        <f>C53*D53</f>
        <v>0</v>
      </c>
    </row>
    <row r="54" spans="2:8" ht="15.75" x14ac:dyDescent="0.25">
      <c r="B54" s="6" t="s">
        <v>65</v>
      </c>
      <c r="C54" s="7">
        <v>7.8E-2</v>
      </c>
      <c r="D54" s="109">
        <v>70.449439999999996</v>
      </c>
      <c r="E54" s="7">
        <f>C54*D54</f>
        <v>5.4950563199999998</v>
      </c>
    </row>
    <row r="55" spans="2:8" ht="15.75" x14ac:dyDescent="0.25">
      <c r="B55" s="6" t="s">
        <v>13</v>
      </c>
      <c r="C55" s="61">
        <v>0.01</v>
      </c>
      <c r="D55" s="109">
        <v>74.514835000000005</v>
      </c>
      <c r="E55" s="7">
        <f>C55*D55</f>
        <v>0.74514835000000001</v>
      </c>
    </row>
    <row r="56" spans="2:8" ht="15.75" x14ac:dyDescent="0.25">
      <c r="B56" s="6"/>
      <c r="C56" s="6" t="s">
        <v>2</v>
      </c>
      <c r="D56" s="7"/>
      <c r="E56" s="48">
        <f>SUM(E53:E55)</f>
        <v>6.2402046699999998</v>
      </c>
    </row>
    <row r="57" spans="2:8" ht="15.75" x14ac:dyDescent="0.25">
      <c r="B57" s="16"/>
      <c r="C57" s="49" t="s">
        <v>16</v>
      </c>
      <c r="D57" s="9">
        <f>D51</f>
        <v>0</v>
      </c>
      <c r="E57" s="48">
        <f>E56*D57</f>
        <v>0</v>
      </c>
    </row>
    <row r="58" spans="2:8" ht="15.75" x14ac:dyDescent="0.25">
      <c r="B58" s="9" t="s">
        <v>99</v>
      </c>
      <c r="C58" s="75" t="s">
        <v>134</v>
      </c>
      <c r="D58" s="75"/>
      <c r="E58" s="105"/>
    </row>
    <row r="59" spans="2:8" ht="15.75" x14ac:dyDescent="0.25">
      <c r="B59" s="6" t="s">
        <v>26</v>
      </c>
      <c r="C59" s="75">
        <v>0.05</v>
      </c>
      <c r="D59" s="107">
        <v>90</v>
      </c>
      <c r="E59" s="105">
        <f>C59*D59</f>
        <v>4.5</v>
      </c>
    </row>
    <row r="60" spans="2:8" ht="15.75" x14ac:dyDescent="0.25">
      <c r="B60" s="75"/>
      <c r="C60" s="75" t="s">
        <v>2</v>
      </c>
      <c r="D60" s="75"/>
      <c r="E60" s="115">
        <f>E59</f>
        <v>4.5</v>
      </c>
    </row>
    <row r="61" spans="2:8" ht="15.75" x14ac:dyDescent="0.25">
      <c r="B61" s="75"/>
      <c r="C61" s="110" t="s">
        <v>16</v>
      </c>
      <c r="D61" s="118">
        <f>D57</f>
        <v>0</v>
      </c>
      <c r="E61" s="106">
        <f>E60*D61</f>
        <v>0</v>
      </c>
    </row>
    <row r="62" spans="2:8" ht="18.75" x14ac:dyDescent="0.3">
      <c r="B62" s="337" t="s">
        <v>50</v>
      </c>
      <c r="C62" s="338"/>
      <c r="D62" s="339"/>
      <c r="E62" s="270">
        <f>E46+E50+E56+E60</f>
        <v>32.930356975842045</v>
      </c>
    </row>
    <row r="63" spans="2:8" ht="16.5" customHeight="1" x14ac:dyDescent="0.25">
      <c r="B63" s="110" t="s">
        <v>137</v>
      </c>
      <c r="C63" s="75" t="s">
        <v>33</v>
      </c>
      <c r="D63" s="105"/>
      <c r="E63" s="115"/>
      <c r="F63" s="10"/>
      <c r="G63" s="34"/>
      <c r="H63" s="34"/>
    </row>
    <row r="64" spans="2:8" ht="15.75" x14ac:dyDescent="0.25">
      <c r="B64" s="223" t="s">
        <v>81</v>
      </c>
      <c r="C64" s="75">
        <v>0.06</v>
      </c>
      <c r="D64" s="109">
        <v>248.86104615385</v>
      </c>
      <c r="E64" s="105">
        <f>D64*C64</f>
        <v>14.931662769231</v>
      </c>
      <c r="F64" s="10"/>
      <c r="G64" s="34"/>
      <c r="H64" s="34"/>
    </row>
    <row r="65" spans="2:8" ht="15.75" x14ac:dyDescent="0.25">
      <c r="B65" s="76"/>
      <c r="C65" s="75" t="s">
        <v>2</v>
      </c>
      <c r="D65" s="105"/>
      <c r="E65" s="115">
        <f>SUM(E64)</f>
        <v>14.931662769231</v>
      </c>
      <c r="F65" s="10"/>
      <c r="G65" s="34"/>
      <c r="H65" s="34"/>
    </row>
    <row r="66" spans="2:8" ht="15.75" x14ac:dyDescent="0.25">
      <c r="B66" s="116"/>
      <c r="C66" s="117" t="s">
        <v>16</v>
      </c>
      <c r="D66" s="118">
        <f>D61</f>
        <v>0</v>
      </c>
      <c r="E66" s="106">
        <f>E65*D66</f>
        <v>0</v>
      </c>
      <c r="F66" s="10"/>
      <c r="G66" s="34"/>
      <c r="H66" s="34"/>
    </row>
    <row r="67" spans="2:8" ht="15.75" x14ac:dyDescent="0.25">
      <c r="B67" s="119" t="s">
        <v>175</v>
      </c>
      <c r="C67" s="75" t="s">
        <v>92</v>
      </c>
      <c r="D67" s="75"/>
      <c r="E67" s="105"/>
      <c r="F67" s="10"/>
      <c r="G67" s="10"/>
      <c r="H67" s="10"/>
    </row>
    <row r="68" spans="2:8" ht="15.75" x14ac:dyDescent="0.25">
      <c r="B68" s="75" t="s">
        <v>19</v>
      </c>
      <c r="C68" s="120">
        <v>9.2999999999999999E-2</v>
      </c>
      <c r="D68" s="105">
        <v>36.342615000000002</v>
      </c>
      <c r="E68" s="105">
        <f t="shared" ref="E68:E76" si="2">C68*D68</f>
        <v>3.379863195</v>
      </c>
      <c r="F68" s="10"/>
      <c r="G68" s="10"/>
      <c r="H68" s="11"/>
    </row>
    <row r="69" spans="2:8" ht="15.75" x14ac:dyDescent="0.25">
      <c r="B69" s="75" t="s">
        <v>174</v>
      </c>
      <c r="C69" s="75">
        <v>5.0000000000000001E-3</v>
      </c>
      <c r="D69" s="109">
        <v>129.15905000000001</v>
      </c>
      <c r="E69" s="105">
        <f t="shared" si="2"/>
        <v>0.64579525000000004</v>
      </c>
      <c r="F69" s="10"/>
      <c r="G69" s="10"/>
      <c r="H69" s="11"/>
    </row>
    <row r="70" spans="2:8" ht="15.75" x14ac:dyDescent="0.25">
      <c r="B70" s="75" t="s">
        <v>68</v>
      </c>
      <c r="C70" s="287">
        <v>1.668E-2</v>
      </c>
      <c r="D70" s="109">
        <v>248.86104615385</v>
      </c>
      <c r="E70" s="105">
        <f t="shared" si="2"/>
        <v>4.1510022498462185</v>
      </c>
      <c r="F70" s="10"/>
      <c r="G70" s="10"/>
      <c r="H70" s="11"/>
    </row>
    <row r="71" spans="2:8" ht="15.75" x14ac:dyDescent="0.25">
      <c r="B71" s="75" t="s">
        <v>192</v>
      </c>
      <c r="C71" s="75">
        <v>3.508E-2</v>
      </c>
      <c r="D71" s="109">
        <v>563.41999999999996</v>
      </c>
      <c r="E71" s="105">
        <f t="shared" si="2"/>
        <v>19.764773599999998</v>
      </c>
      <c r="F71" s="10"/>
      <c r="G71" s="10"/>
      <c r="H71" s="11"/>
    </row>
    <row r="72" spans="2:8" ht="15.75" x14ac:dyDescent="0.25">
      <c r="B72" s="75" t="s">
        <v>21</v>
      </c>
      <c r="C72" s="75">
        <v>1.2E-2</v>
      </c>
      <c r="D72" s="105">
        <v>31.892499999999998</v>
      </c>
      <c r="E72" s="105">
        <f t="shared" si="2"/>
        <v>0.38270999999999999</v>
      </c>
      <c r="F72" s="10"/>
      <c r="G72" s="10"/>
      <c r="H72" s="11"/>
    </row>
    <row r="73" spans="2:8" ht="15.75" x14ac:dyDescent="0.25">
      <c r="B73" s="75" t="s">
        <v>22</v>
      </c>
      <c r="C73" s="75">
        <v>1.2500000000000001E-2</v>
      </c>
      <c r="D73" s="105">
        <v>33.375869999999999</v>
      </c>
      <c r="E73" s="105">
        <f t="shared" si="2"/>
        <v>0.41719837500000001</v>
      </c>
      <c r="F73" s="10"/>
      <c r="G73" s="10"/>
      <c r="H73" s="11"/>
    </row>
    <row r="74" spans="2:8" ht="15.75" x14ac:dyDescent="0.25">
      <c r="B74" s="210" t="s">
        <v>12</v>
      </c>
      <c r="C74" s="75">
        <v>5.0000000000000001E-3</v>
      </c>
      <c r="D74" s="105">
        <v>750</v>
      </c>
      <c r="E74" s="105">
        <f t="shared" si="2"/>
        <v>3.75</v>
      </c>
      <c r="F74" s="10"/>
      <c r="G74" s="10"/>
      <c r="H74" s="11"/>
    </row>
    <row r="75" spans="2:8" ht="15.75" x14ac:dyDescent="0.25">
      <c r="B75" s="75" t="s">
        <v>29</v>
      </c>
      <c r="C75" s="75">
        <v>5.0000000000000001E-3</v>
      </c>
      <c r="D75" s="107">
        <v>217.75280000000001</v>
      </c>
      <c r="E75" s="105">
        <f t="shared" si="2"/>
        <v>1.0887640000000001</v>
      </c>
      <c r="F75" s="10"/>
      <c r="G75" s="10"/>
      <c r="H75" s="11"/>
    </row>
    <row r="76" spans="2:8" ht="15.75" x14ac:dyDescent="0.25">
      <c r="B76" s="75" t="s">
        <v>70</v>
      </c>
      <c r="C76" s="75">
        <v>2E-3</v>
      </c>
      <c r="D76" s="109">
        <v>17.883559999999999</v>
      </c>
      <c r="E76" s="105">
        <f t="shared" si="2"/>
        <v>3.5767119999999999E-2</v>
      </c>
      <c r="F76" s="10"/>
      <c r="G76" s="10"/>
      <c r="H76" s="11"/>
    </row>
    <row r="77" spans="2:8" ht="15.75" x14ac:dyDescent="0.25">
      <c r="B77" s="6"/>
      <c r="C77" s="6" t="s">
        <v>2</v>
      </c>
      <c r="D77" s="7"/>
      <c r="E77" s="48">
        <f>SUM(E68:E76)</f>
        <v>33.615873789846219</v>
      </c>
      <c r="F77" s="10"/>
      <c r="G77" s="10"/>
      <c r="H77" s="33"/>
    </row>
    <row r="78" spans="2:8" ht="15.75" x14ac:dyDescent="0.25">
      <c r="B78" s="16"/>
      <c r="C78" s="49" t="s">
        <v>16</v>
      </c>
      <c r="D78" s="306">
        <f>D66</f>
        <v>0</v>
      </c>
      <c r="E78" s="48">
        <f>E77*D78</f>
        <v>0</v>
      </c>
      <c r="F78" s="34"/>
      <c r="G78" s="34"/>
      <c r="H78" s="34"/>
    </row>
    <row r="79" spans="2:8" ht="15.75" x14ac:dyDescent="0.25">
      <c r="B79" s="110" t="s">
        <v>82</v>
      </c>
      <c r="C79" s="121" t="s">
        <v>64</v>
      </c>
      <c r="D79" s="75"/>
      <c r="E79" s="75"/>
      <c r="F79" s="10"/>
      <c r="G79" s="10"/>
      <c r="H79" s="10"/>
    </row>
    <row r="80" spans="2:8" ht="15.75" x14ac:dyDescent="0.25">
      <c r="B80" s="210" t="s">
        <v>88</v>
      </c>
      <c r="C80" s="75">
        <v>6.6000000000000003E-2</v>
      </c>
      <c r="D80" s="109">
        <v>542</v>
      </c>
      <c r="E80" s="105">
        <f t="shared" ref="E80:E86" si="3">C80*D80</f>
        <v>35.771999999999998</v>
      </c>
      <c r="F80" s="44"/>
      <c r="G80" s="40"/>
      <c r="H80" s="45"/>
    </row>
    <row r="81" spans="2:8" ht="15.75" x14ac:dyDescent="0.25">
      <c r="B81" s="206" t="s">
        <v>26</v>
      </c>
      <c r="C81" s="75">
        <v>1.4E-2</v>
      </c>
      <c r="D81" s="109">
        <v>90</v>
      </c>
      <c r="E81" s="105">
        <f t="shared" si="3"/>
        <v>1.26</v>
      </c>
      <c r="F81" s="44"/>
      <c r="G81" s="40"/>
      <c r="H81" s="45"/>
    </row>
    <row r="82" spans="2:8" ht="15.75" x14ac:dyDescent="0.25">
      <c r="B82" s="206" t="s">
        <v>65</v>
      </c>
      <c r="C82" s="75">
        <v>1.4999999999999999E-2</v>
      </c>
      <c r="D82" s="109">
        <v>70.449439999999996</v>
      </c>
      <c r="E82" s="105">
        <f t="shared" si="3"/>
        <v>1.0567415999999998</v>
      </c>
      <c r="F82" s="44"/>
      <c r="G82" s="40"/>
      <c r="H82" s="45"/>
    </row>
    <row r="83" spans="2:8" ht="15.75" x14ac:dyDescent="0.25">
      <c r="B83" s="206" t="s">
        <v>21</v>
      </c>
      <c r="C83" s="75">
        <v>1.2999999999999999E-2</v>
      </c>
      <c r="D83" s="105">
        <v>31.892499999999998</v>
      </c>
      <c r="E83" s="105">
        <f t="shared" si="3"/>
        <v>0.41460249999999998</v>
      </c>
      <c r="F83" s="44"/>
      <c r="G83" s="40"/>
      <c r="H83" s="45"/>
    </row>
    <row r="84" spans="2:8" ht="15.75" x14ac:dyDescent="0.25">
      <c r="B84" s="206" t="s">
        <v>53</v>
      </c>
      <c r="C84" s="75">
        <v>6.0000000000000001E-3</v>
      </c>
      <c r="D84" s="109">
        <v>190</v>
      </c>
      <c r="E84" s="105">
        <f t="shared" si="3"/>
        <v>1.1400000000000001</v>
      </c>
      <c r="F84" s="44"/>
      <c r="G84" s="40"/>
      <c r="H84" s="45"/>
    </row>
    <row r="85" spans="2:8" ht="15.75" x14ac:dyDescent="0.25">
      <c r="B85" s="206" t="s">
        <v>23</v>
      </c>
      <c r="C85" s="75">
        <v>7.0000000000000001E-3</v>
      </c>
      <c r="D85" s="105">
        <v>138</v>
      </c>
      <c r="E85" s="105">
        <f t="shared" si="3"/>
        <v>0.96599999999999997</v>
      </c>
      <c r="F85" s="44"/>
      <c r="G85" s="40"/>
      <c r="H85" s="45"/>
    </row>
    <row r="86" spans="2:8" ht="15.75" x14ac:dyDescent="0.25">
      <c r="B86" s="206" t="s">
        <v>70</v>
      </c>
      <c r="C86" s="75">
        <v>6.0000000000000001E-3</v>
      </c>
      <c r="D86" s="105">
        <v>17.883559999999999</v>
      </c>
      <c r="E86" s="105">
        <f t="shared" si="3"/>
        <v>0.10730136</v>
      </c>
      <c r="F86" s="44"/>
      <c r="G86" s="40"/>
      <c r="H86" s="45"/>
    </row>
    <row r="87" spans="2:8" ht="15.75" x14ac:dyDescent="0.25">
      <c r="B87" s="75"/>
      <c r="C87" s="75" t="s">
        <v>2</v>
      </c>
      <c r="D87" s="75"/>
      <c r="E87" s="115">
        <f>SUM(E80:E86)</f>
        <v>40.716645460000002</v>
      </c>
      <c r="F87" s="44"/>
      <c r="G87" s="40"/>
      <c r="H87" s="45"/>
    </row>
    <row r="88" spans="2:8" ht="15.75" x14ac:dyDescent="0.25">
      <c r="B88" s="57"/>
      <c r="C88" s="56" t="s">
        <v>14</v>
      </c>
      <c r="D88" s="9">
        <f>D78</f>
        <v>0</v>
      </c>
      <c r="E88" s="48">
        <f>D88*E87</f>
        <v>0</v>
      </c>
      <c r="F88" s="44"/>
      <c r="G88" s="44"/>
      <c r="H88" s="46"/>
    </row>
    <row r="89" spans="2:8" ht="15.75" x14ac:dyDescent="0.25">
      <c r="B89" s="56" t="s">
        <v>39</v>
      </c>
      <c r="C89" s="57" t="s">
        <v>72</v>
      </c>
      <c r="D89" s="57"/>
      <c r="E89" s="57"/>
      <c r="F89" s="40"/>
      <c r="G89" s="40"/>
      <c r="H89" s="40"/>
    </row>
    <row r="90" spans="2:8" ht="15.75" x14ac:dyDescent="0.25">
      <c r="B90" s="6" t="s">
        <v>19</v>
      </c>
      <c r="C90" s="6">
        <v>0.17100000000000001</v>
      </c>
      <c r="D90" s="105">
        <v>36.342615000000002</v>
      </c>
      <c r="E90" s="58">
        <f t="shared" ref="E90:E93" si="4">C90*D90</f>
        <v>6.2145871650000011</v>
      </c>
      <c r="F90" s="40"/>
      <c r="G90" s="40"/>
      <c r="H90" s="41"/>
    </row>
    <row r="91" spans="2:8" ht="15.75" x14ac:dyDescent="0.25">
      <c r="B91" s="6" t="s">
        <v>65</v>
      </c>
      <c r="C91" s="6">
        <v>2.1000000000000001E-2</v>
      </c>
      <c r="D91" s="109">
        <v>70.449439999999996</v>
      </c>
      <c r="E91" s="58">
        <f t="shared" si="4"/>
        <v>1.4794382399999999</v>
      </c>
      <c r="F91" s="40"/>
      <c r="G91" s="40"/>
      <c r="H91" s="41"/>
    </row>
    <row r="92" spans="2:8" ht="15.75" x14ac:dyDescent="0.25">
      <c r="B92" s="6" t="s">
        <v>12</v>
      </c>
      <c r="C92" s="6">
        <v>7.0000000000000001E-3</v>
      </c>
      <c r="D92" s="105">
        <v>750</v>
      </c>
      <c r="E92" s="58">
        <f t="shared" si="4"/>
        <v>5.25</v>
      </c>
      <c r="F92" s="40"/>
      <c r="G92" s="40"/>
      <c r="H92" s="41"/>
    </row>
    <row r="93" spans="2:8" ht="15.75" x14ac:dyDescent="0.25">
      <c r="B93" s="6" t="s">
        <v>70</v>
      </c>
      <c r="C93" s="6">
        <v>5.0000000000000001E-3</v>
      </c>
      <c r="D93" s="105">
        <v>17.883559999999999</v>
      </c>
      <c r="E93" s="58">
        <f t="shared" si="4"/>
        <v>8.9417799999999992E-2</v>
      </c>
      <c r="F93" s="40"/>
      <c r="G93" s="40"/>
      <c r="H93" s="41"/>
    </row>
    <row r="94" spans="2:8" ht="15.75" x14ac:dyDescent="0.25">
      <c r="B94" s="57"/>
      <c r="C94" s="57" t="s">
        <v>2</v>
      </c>
      <c r="D94" s="57"/>
      <c r="E94" s="125">
        <f>SUM(E90:E93)</f>
        <v>13.033443205000001</v>
      </c>
      <c r="F94" s="40"/>
      <c r="G94" s="40"/>
      <c r="H94" s="42"/>
    </row>
    <row r="95" spans="2:8" ht="15.75" x14ac:dyDescent="0.25">
      <c r="B95" s="57"/>
      <c r="C95" s="56" t="s">
        <v>14</v>
      </c>
      <c r="D95" s="9">
        <f>D88</f>
        <v>0</v>
      </c>
      <c r="E95" s="48">
        <f>E94*D95</f>
        <v>0</v>
      </c>
      <c r="F95" s="40"/>
      <c r="G95" s="40"/>
      <c r="H95" s="42"/>
    </row>
    <row r="96" spans="2:8" ht="15.75" x14ac:dyDescent="0.25">
      <c r="B96" s="110" t="s">
        <v>147</v>
      </c>
      <c r="C96" s="75" t="s">
        <v>15</v>
      </c>
      <c r="D96" s="105"/>
      <c r="E96" s="105"/>
      <c r="F96" s="10"/>
      <c r="G96" s="10"/>
      <c r="H96" s="11"/>
    </row>
    <row r="97" spans="2:8" ht="15.75" x14ac:dyDescent="0.25">
      <c r="B97" s="206" t="s">
        <v>25</v>
      </c>
      <c r="C97" s="75">
        <v>1E-3</v>
      </c>
      <c r="D97" s="109">
        <v>1300</v>
      </c>
      <c r="E97" s="105">
        <f>C97*D97</f>
        <v>1.3</v>
      </c>
      <c r="F97" s="10"/>
      <c r="G97" s="10"/>
      <c r="H97" s="11"/>
    </row>
    <row r="98" spans="2:8" ht="15.75" x14ac:dyDescent="0.25">
      <c r="B98" s="206" t="s">
        <v>13</v>
      </c>
      <c r="C98" s="75">
        <v>0.01</v>
      </c>
      <c r="D98" s="105">
        <v>74.514835000000005</v>
      </c>
      <c r="E98" s="105">
        <f>C98*D98</f>
        <v>0.74514835000000001</v>
      </c>
      <c r="F98" s="10"/>
      <c r="G98" s="10"/>
      <c r="H98" s="11"/>
    </row>
    <row r="99" spans="2:8" ht="15.75" x14ac:dyDescent="0.25">
      <c r="B99" s="75"/>
      <c r="C99" s="75" t="s">
        <v>2</v>
      </c>
      <c r="D99" s="105"/>
      <c r="E99" s="115">
        <f>SUM(E97:E98)</f>
        <v>2.0451483499999998</v>
      </c>
      <c r="F99" s="10"/>
      <c r="G99" s="10"/>
      <c r="H99" s="33"/>
    </row>
    <row r="100" spans="2:8" ht="15.75" x14ac:dyDescent="0.25">
      <c r="B100" s="116"/>
      <c r="C100" s="117" t="s">
        <v>16</v>
      </c>
      <c r="D100" s="118">
        <f>D95</f>
        <v>0</v>
      </c>
      <c r="E100" s="106">
        <f>E99*D100</f>
        <v>0</v>
      </c>
      <c r="F100" s="34"/>
      <c r="G100" s="34"/>
      <c r="H100" s="34"/>
    </row>
    <row r="101" spans="2:8" ht="15.75" x14ac:dyDescent="0.25">
      <c r="B101" s="9" t="s">
        <v>95</v>
      </c>
      <c r="C101" s="6" t="s">
        <v>33</v>
      </c>
      <c r="D101" s="6"/>
      <c r="E101" s="7"/>
      <c r="F101" s="10"/>
      <c r="G101" s="10"/>
      <c r="H101" s="11"/>
    </row>
    <row r="102" spans="2:8" ht="15.75" x14ac:dyDescent="0.25">
      <c r="B102" s="6" t="s">
        <v>118</v>
      </c>
      <c r="C102" s="6">
        <v>0.03</v>
      </c>
      <c r="D102" s="7">
        <v>84</v>
      </c>
      <c r="E102" s="7">
        <f>C102*D102</f>
        <v>2.52</v>
      </c>
      <c r="F102" s="10"/>
      <c r="G102" s="10"/>
      <c r="H102" s="11"/>
    </row>
    <row r="103" spans="2:8" ht="15.75" x14ac:dyDescent="0.25">
      <c r="B103" s="6" t="s">
        <v>26</v>
      </c>
      <c r="C103" s="6">
        <v>0.03</v>
      </c>
      <c r="D103" s="107">
        <v>90</v>
      </c>
      <c r="E103" s="7">
        <f>C103*D103</f>
        <v>2.6999999999999997</v>
      </c>
      <c r="F103" s="10"/>
      <c r="G103" s="10"/>
      <c r="H103" s="11"/>
    </row>
    <row r="104" spans="2:8" ht="15.75" x14ac:dyDescent="0.25">
      <c r="B104" s="6"/>
      <c r="C104" s="6" t="s">
        <v>2</v>
      </c>
      <c r="D104" s="6"/>
      <c r="E104" s="48">
        <f>E102+E103</f>
        <v>5.22</v>
      </c>
      <c r="F104" s="10"/>
      <c r="G104" s="10"/>
      <c r="H104" s="33"/>
    </row>
    <row r="105" spans="2:8" ht="15.75" x14ac:dyDescent="0.25">
      <c r="B105" s="6"/>
      <c r="C105" s="9" t="s">
        <v>16</v>
      </c>
      <c r="D105" s="71">
        <f>D100</f>
        <v>0</v>
      </c>
      <c r="E105" s="127">
        <f>E104*D105</f>
        <v>0</v>
      </c>
      <c r="F105" s="10"/>
      <c r="G105" s="10"/>
      <c r="H105" s="33"/>
    </row>
    <row r="106" spans="2:8" ht="18" customHeight="1" x14ac:dyDescent="0.3">
      <c r="B106" s="359" t="s">
        <v>50</v>
      </c>
      <c r="C106" s="359"/>
      <c r="D106" s="359"/>
      <c r="E106" s="273">
        <f>E65+E77+E87+E94+E99+E104</f>
        <v>109.56277357407723</v>
      </c>
      <c r="F106" s="31"/>
      <c r="G106" s="31"/>
      <c r="H106" s="31"/>
    </row>
    <row r="107" spans="2:8" ht="18.75" x14ac:dyDescent="0.3">
      <c r="B107" s="359" t="s">
        <v>51</v>
      </c>
      <c r="C107" s="359"/>
      <c r="D107" s="359"/>
      <c r="E107" s="294">
        <f>E106+E62</f>
        <v>142.49313054991927</v>
      </c>
    </row>
    <row r="108" spans="2:8" x14ac:dyDescent="0.25">
      <c r="B108" s="69"/>
      <c r="C108" s="69"/>
      <c r="D108" s="69"/>
      <c r="E108" s="70"/>
    </row>
    <row r="109" spans="2:8" x14ac:dyDescent="0.25">
      <c r="B109" s="69"/>
      <c r="C109" s="69"/>
      <c r="D109" s="69"/>
      <c r="E109" s="70"/>
    </row>
    <row r="110" spans="2:8" x14ac:dyDescent="0.25">
      <c r="B110" s="69"/>
      <c r="C110" s="69"/>
      <c r="D110" s="69"/>
      <c r="E110" s="70"/>
    </row>
    <row r="111" spans="2:8" x14ac:dyDescent="0.25">
      <c r="B111" s="69"/>
      <c r="C111" s="69"/>
      <c r="D111" s="69"/>
      <c r="E111" s="70"/>
    </row>
    <row r="112" spans="2:8" x14ac:dyDescent="0.25">
      <c r="B112" s="69"/>
      <c r="C112" s="69"/>
      <c r="D112" s="69"/>
      <c r="E112" s="70"/>
    </row>
    <row r="113" spans="2:5" x14ac:dyDescent="0.25">
      <c r="B113" s="69"/>
      <c r="C113" s="69"/>
      <c r="D113" s="69"/>
      <c r="E113" s="70"/>
    </row>
    <row r="114" spans="2:5" x14ac:dyDescent="0.25">
      <c r="B114" s="69"/>
      <c r="C114" s="69"/>
      <c r="D114" s="69"/>
      <c r="E114" s="70"/>
    </row>
    <row r="115" spans="2:5" x14ac:dyDescent="0.25">
      <c r="B115" s="69"/>
      <c r="C115" s="69"/>
      <c r="D115" s="69"/>
      <c r="E115" s="70"/>
    </row>
    <row r="116" spans="2:5" x14ac:dyDescent="0.25">
      <c r="B116" s="69"/>
      <c r="C116" s="69"/>
      <c r="D116" s="69"/>
      <c r="E116" s="70"/>
    </row>
    <row r="117" spans="2:5" x14ac:dyDescent="0.25">
      <c r="B117" s="69"/>
      <c r="C117" s="69"/>
      <c r="D117" s="69"/>
      <c r="E117" s="70"/>
    </row>
    <row r="118" spans="2:5" x14ac:dyDescent="0.25">
      <c r="B118" s="69"/>
      <c r="C118" s="69"/>
      <c r="D118" s="69"/>
      <c r="E118" s="70"/>
    </row>
    <row r="119" spans="2:5" x14ac:dyDescent="0.25">
      <c r="B119" s="69"/>
      <c r="C119" s="69"/>
      <c r="D119" s="69"/>
      <c r="E119" s="70"/>
    </row>
    <row r="120" spans="2:5" x14ac:dyDescent="0.25">
      <c r="B120" s="69"/>
      <c r="C120" s="69"/>
      <c r="D120" s="69"/>
      <c r="E120" s="70"/>
    </row>
    <row r="121" spans="2:5" x14ac:dyDescent="0.25">
      <c r="B121" s="69"/>
      <c r="C121" s="69"/>
      <c r="D121" s="69"/>
      <c r="E121" s="70"/>
    </row>
    <row r="122" spans="2:5" x14ac:dyDescent="0.25">
      <c r="B122" s="69"/>
      <c r="C122" s="69"/>
      <c r="D122" s="69"/>
      <c r="E122" s="70"/>
    </row>
    <row r="123" spans="2:5" x14ac:dyDescent="0.25">
      <c r="B123" s="69"/>
      <c r="C123" s="69"/>
      <c r="D123" s="69"/>
      <c r="E123" s="70"/>
    </row>
    <row r="124" spans="2:5" x14ac:dyDescent="0.25">
      <c r="B124" s="69"/>
      <c r="C124" s="69"/>
      <c r="D124" s="69"/>
      <c r="E124" s="70"/>
    </row>
    <row r="125" spans="2:5" x14ac:dyDescent="0.25">
      <c r="B125" s="69"/>
      <c r="C125" s="69"/>
      <c r="D125" s="69"/>
      <c r="E125" s="70"/>
    </row>
    <row r="126" spans="2:5" x14ac:dyDescent="0.25">
      <c r="B126" s="69"/>
      <c r="C126" s="69"/>
      <c r="D126" s="69"/>
      <c r="E126" s="70"/>
    </row>
    <row r="127" spans="2:5" x14ac:dyDescent="0.25">
      <c r="B127" s="69"/>
      <c r="C127" s="69"/>
      <c r="D127" s="69"/>
      <c r="E127" s="70"/>
    </row>
    <row r="128" spans="2:5" x14ac:dyDescent="0.25">
      <c r="B128" s="69"/>
      <c r="C128" s="69"/>
      <c r="D128" s="69"/>
      <c r="E128" s="70"/>
    </row>
    <row r="129" spans="2:8" x14ac:dyDescent="0.25">
      <c r="B129" s="69"/>
      <c r="C129" s="69"/>
      <c r="D129" s="69"/>
      <c r="E129" s="70"/>
    </row>
    <row r="130" spans="2:8" x14ac:dyDescent="0.25">
      <c r="B130" s="69"/>
      <c r="C130" s="69"/>
      <c r="D130" s="69"/>
      <c r="E130" s="70"/>
    </row>
    <row r="131" spans="2:8" x14ac:dyDescent="0.25">
      <c r="B131" s="69"/>
      <c r="C131" s="69"/>
      <c r="D131" s="69"/>
      <c r="E131" s="70"/>
    </row>
    <row r="132" spans="2:8" x14ac:dyDescent="0.25">
      <c r="B132" s="69"/>
      <c r="C132" s="69"/>
      <c r="D132" s="69"/>
      <c r="E132" s="70"/>
    </row>
    <row r="133" spans="2:8" x14ac:dyDescent="0.25">
      <c r="B133" s="69"/>
      <c r="C133" s="69"/>
      <c r="D133" s="69"/>
      <c r="E133" s="70"/>
    </row>
    <row r="134" spans="2:8" x14ac:dyDescent="0.25">
      <c r="B134" s="69"/>
      <c r="C134" s="69"/>
      <c r="D134" s="69"/>
      <c r="E134" s="70"/>
    </row>
    <row r="135" spans="2:8" x14ac:dyDescent="0.25">
      <c r="B135" s="69"/>
      <c r="C135" s="69"/>
      <c r="D135" s="69"/>
      <c r="E135" s="70"/>
    </row>
    <row r="136" spans="2:8" x14ac:dyDescent="0.25">
      <c r="B136" s="69"/>
      <c r="C136" s="69"/>
      <c r="D136" s="69"/>
      <c r="E136" s="70"/>
    </row>
    <row r="137" spans="2:8" x14ac:dyDescent="0.25">
      <c r="B137" s="69"/>
      <c r="C137" s="69"/>
      <c r="D137" s="69"/>
      <c r="E137" s="70"/>
    </row>
    <row r="138" spans="2:8" x14ac:dyDescent="0.25">
      <c r="B138" s="69"/>
      <c r="C138" s="69"/>
      <c r="D138" s="69"/>
      <c r="E138" s="70"/>
    </row>
    <row r="139" spans="2:8" x14ac:dyDescent="0.25">
      <c r="B139" s="69"/>
      <c r="C139" s="69"/>
      <c r="D139" s="69"/>
      <c r="E139" s="70"/>
    </row>
    <row r="140" spans="2:8" ht="15" customHeight="1" x14ac:dyDescent="0.25">
      <c r="B140" s="314"/>
      <c r="C140" s="314" t="s">
        <v>55</v>
      </c>
      <c r="D140" s="314" t="s">
        <v>2</v>
      </c>
      <c r="E140" s="314" t="s">
        <v>48</v>
      </c>
      <c r="F140" s="333" t="s">
        <v>56</v>
      </c>
      <c r="G140" s="314" t="s">
        <v>16</v>
      </c>
      <c r="H140" s="314"/>
    </row>
    <row r="141" spans="2:8" ht="31.5" x14ac:dyDescent="0.25">
      <c r="B141" s="314"/>
      <c r="C141" s="314"/>
      <c r="D141" s="314"/>
      <c r="E141" s="314"/>
      <c r="F141" s="333"/>
      <c r="G141" s="187" t="s">
        <v>93</v>
      </c>
      <c r="H141" s="187" t="s">
        <v>94</v>
      </c>
    </row>
    <row r="142" spans="2:8" ht="15.75" x14ac:dyDescent="0.25">
      <c r="B142" s="30" t="s">
        <v>38</v>
      </c>
      <c r="C142" s="124">
        <f>C64</f>
        <v>0.06</v>
      </c>
      <c r="D142" s="58">
        <v>36</v>
      </c>
      <c r="E142" s="58">
        <f t="shared" ref="E142:E160" si="5">C142*D142</f>
        <v>2.16</v>
      </c>
      <c r="F142" s="152">
        <f t="shared" ref="F142:F160" si="6">C142</f>
        <v>0.06</v>
      </c>
      <c r="G142" s="153">
        <f>F142*D142*45</f>
        <v>97.2</v>
      </c>
      <c r="H142" s="152">
        <f>G142/D142</f>
        <v>2.7</v>
      </c>
    </row>
    <row r="143" spans="2:8" ht="15.75" x14ac:dyDescent="0.25">
      <c r="B143" s="154" t="s">
        <v>22</v>
      </c>
      <c r="C143" s="124" t="e">
        <f>C65+C73</f>
        <v>#VALUE!</v>
      </c>
      <c r="D143" s="58">
        <v>36</v>
      </c>
      <c r="E143" s="58" t="e">
        <f t="shared" si="5"/>
        <v>#VALUE!</v>
      </c>
      <c r="F143" s="152" t="e">
        <f t="shared" si="6"/>
        <v>#VALUE!</v>
      </c>
      <c r="G143" s="153" t="e">
        <f t="shared" ref="G143" si="7">F143*D143*45</f>
        <v>#VALUE!</v>
      </c>
      <c r="H143" s="152" t="e">
        <f t="shared" ref="H143" si="8">G143/D143</f>
        <v>#VALUE!</v>
      </c>
    </row>
    <row r="144" spans="2:8" ht="15.75" x14ac:dyDescent="0.25">
      <c r="B144" s="154" t="s">
        <v>23</v>
      </c>
      <c r="C144" s="124" t="e">
        <f>C66+C74</f>
        <v>#VALUE!</v>
      </c>
      <c r="D144" s="58">
        <v>141.6</v>
      </c>
      <c r="E144" s="58" t="e">
        <f t="shared" si="5"/>
        <v>#VALUE!</v>
      </c>
      <c r="F144" s="152" t="e">
        <f t="shared" si="6"/>
        <v>#VALUE!</v>
      </c>
      <c r="G144" s="153" t="e">
        <f>F144*D144*45</f>
        <v>#VALUE!</v>
      </c>
      <c r="H144" s="152" t="e">
        <f>G144/D144</f>
        <v>#VALUE!</v>
      </c>
    </row>
    <row r="145" spans="2:8" ht="15.75" x14ac:dyDescent="0.25">
      <c r="B145" s="154" t="s">
        <v>13</v>
      </c>
      <c r="C145" s="124" t="e">
        <f>#REF!+C92+#REF!</f>
        <v>#REF!</v>
      </c>
      <c r="D145" s="58">
        <v>76.8</v>
      </c>
      <c r="E145" s="58" t="e">
        <f t="shared" si="5"/>
        <v>#REF!</v>
      </c>
      <c r="F145" s="152" t="e">
        <f t="shared" si="6"/>
        <v>#REF!</v>
      </c>
      <c r="G145" s="153" t="e">
        <f t="shared" ref="G145:G160" si="9">F145*D145*45</f>
        <v>#REF!</v>
      </c>
      <c r="H145" s="152" t="e">
        <f t="shared" ref="H145:H160" si="10">G145/D145</f>
        <v>#REF!</v>
      </c>
    </row>
    <row r="146" spans="2:8" ht="15.75" x14ac:dyDescent="0.25">
      <c r="B146" s="154" t="s">
        <v>71</v>
      </c>
      <c r="C146" s="160" t="e">
        <f>#REF!+C98</f>
        <v>#REF!</v>
      </c>
      <c r="D146" s="58">
        <v>492.4</v>
      </c>
      <c r="E146" s="58" t="e">
        <f t="shared" si="5"/>
        <v>#REF!</v>
      </c>
      <c r="F146" s="152" t="e">
        <f t="shared" si="6"/>
        <v>#REF!</v>
      </c>
      <c r="G146" s="153" t="e">
        <f t="shared" si="9"/>
        <v>#REF!</v>
      </c>
      <c r="H146" s="152" t="e">
        <f t="shared" si="10"/>
        <v>#REF!</v>
      </c>
    </row>
    <row r="147" spans="2:8" ht="15.75" x14ac:dyDescent="0.25">
      <c r="B147" s="102" t="s">
        <v>19</v>
      </c>
      <c r="C147" s="124">
        <f>C68</f>
        <v>9.2999999999999999E-2</v>
      </c>
      <c r="D147" s="58">
        <v>36</v>
      </c>
      <c r="E147" s="58">
        <f t="shared" si="5"/>
        <v>3.3479999999999999</v>
      </c>
      <c r="F147" s="152">
        <f t="shared" si="6"/>
        <v>9.2999999999999999E-2</v>
      </c>
      <c r="G147" s="153">
        <f t="shared" si="9"/>
        <v>150.66</v>
      </c>
      <c r="H147" s="152">
        <f t="shared" si="10"/>
        <v>4.1849999999999996</v>
      </c>
    </row>
    <row r="148" spans="2:8" ht="15.75" x14ac:dyDescent="0.25">
      <c r="B148" s="102" t="s">
        <v>34</v>
      </c>
      <c r="C148" s="124">
        <f>C69</f>
        <v>5.0000000000000001E-3</v>
      </c>
      <c r="D148" s="58">
        <v>102</v>
      </c>
      <c r="E148" s="58">
        <f t="shared" si="5"/>
        <v>0.51</v>
      </c>
      <c r="F148" s="152">
        <f t="shared" si="6"/>
        <v>5.0000000000000001E-3</v>
      </c>
      <c r="G148" s="153">
        <f t="shared" si="9"/>
        <v>22.95</v>
      </c>
      <c r="H148" s="152">
        <f t="shared" si="10"/>
        <v>0.22500000000000001</v>
      </c>
    </row>
    <row r="149" spans="2:8" ht="15.75" x14ac:dyDescent="0.25">
      <c r="B149" s="102" t="s">
        <v>68</v>
      </c>
      <c r="C149" s="124">
        <f>C70</f>
        <v>1.668E-2</v>
      </c>
      <c r="D149" s="58">
        <v>169.88</v>
      </c>
      <c r="E149" s="58">
        <f t="shared" si="5"/>
        <v>2.8335984000000001</v>
      </c>
      <c r="F149" s="152">
        <f t="shared" si="6"/>
        <v>1.668E-2</v>
      </c>
      <c r="G149" s="153">
        <f t="shared" si="9"/>
        <v>127.511928</v>
      </c>
      <c r="H149" s="152">
        <f t="shared" si="10"/>
        <v>0.75060000000000004</v>
      </c>
    </row>
    <row r="150" spans="2:8" ht="15.75" x14ac:dyDescent="0.25">
      <c r="B150" s="102" t="s">
        <v>21</v>
      </c>
      <c r="C150" s="124">
        <f>C71+C81</f>
        <v>4.9079999999999999E-2</v>
      </c>
      <c r="D150" s="58">
        <v>35.880000000000003</v>
      </c>
      <c r="E150" s="58">
        <f t="shared" si="5"/>
        <v>1.7609904000000001</v>
      </c>
      <c r="F150" s="152">
        <f t="shared" si="6"/>
        <v>4.9079999999999999E-2</v>
      </c>
      <c r="G150" s="153">
        <f t="shared" si="9"/>
        <v>79.244568000000001</v>
      </c>
      <c r="H150" s="152">
        <f t="shared" si="10"/>
        <v>2.2085999999999997</v>
      </c>
    </row>
    <row r="151" spans="2:8" ht="15.75" x14ac:dyDescent="0.25">
      <c r="B151" s="102" t="s">
        <v>70</v>
      </c>
      <c r="C151" s="124">
        <f>C75+C84+C93</f>
        <v>1.6E-2</v>
      </c>
      <c r="D151" s="58">
        <v>15.86</v>
      </c>
      <c r="E151" s="58">
        <f t="shared" si="5"/>
        <v>0.25375999999999999</v>
      </c>
      <c r="F151" s="152">
        <f t="shared" si="6"/>
        <v>1.6E-2</v>
      </c>
      <c r="G151" s="153">
        <f t="shared" si="9"/>
        <v>11.4192</v>
      </c>
      <c r="H151" s="152">
        <f t="shared" si="10"/>
        <v>0.72</v>
      </c>
    </row>
    <row r="152" spans="2:8" ht="15.75" x14ac:dyDescent="0.25">
      <c r="B152" s="102" t="s">
        <v>29</v>
      </c>
      <c r="C152" s="124" t="e">
        <f>C76+C87</f>
        <v>#VALUE!</v>
      </c>
      <c r="D152" s="58">
        <v>182.67</v>
      </c>
      <c r="E152" s="58" t="e">
        <f t="shared" si="5"/>
        <v>#VALUE!</v>
      </c>
      <c r="F152" s="152" t="e">
        <f t="shared" si="6"/>
        <v>#VALUE!</v>
      </c>
      <c r="G152" s="153" t="e">
        <f t="shared" si="9"/>
        <v>#VALUE!</v>
      </c>
      <c r="H152" s="152" t="e">
        <f t="shared" si="10"/>
        <v>#VALUE!</v>
      </c>
    </row>
    <row r="153" spans="2:8" ht="15.75" x14ac:dyDescent="0.25">
      <c r="B153" s="210" t="s">
        <v>88</v>
      </c>
      <c r="C153" s="124">
        <f>C80</f>
        <v>6.6000000000000003E-2</v>
      </c>
      <c r="D153" s="58">
        <v>518.4</v>
      </c>
      <c r="E153" s="163">
        <f t="shared" si="5"/>
        <v>34.214399999999998</v>
      </c>
      <c r="F153" s="164">
        <f t="shared" si="6"/>
        <v>6.6000000000000003E-2</v>
      </c>
      <c r="G153" s="165">
        <f t="shared" si="9"/>
        <v>1539.6479999999999</v>
      </c>
      <c r="H153" s="164">
        <f t="shared" si="10"/>
        <v>2.9699999999999998</v>
      </c>
    </row>
    <row r="154" spans="2:8" ht="15.75" x14ac:dyDescent="0.25">
      <c r="B154" s="210" t="s">
        <v>26</v>
      </c>
      <c r="C154" s="124">
        <f>C82</f>
        <v>1.4999999999999999E-2</v>
      </c>
      <c r="D154" s="58">
        <v>91.2</v>
      </c>
      <c r="E154" s="163">
        <f t="shared" si="5"/>
        <v>1.3679999999999999</v>
      </c>
      <c r="F154" s="164">
        <f t="shared" si="6"/>
        <v>1.4999999999999999E-2</v>
      </c>
      <c r="G154" s="165">
        <f t="shared" si="9"/>
        <v>61.559999999999995</v>
      </c>
      <c r="H154" s="164">
        <f t="shared" si="10"/>
        <v>0.67499999999999993</v>
      </c>
    </row>
    <row r="155" spans="2:8" ht="15.75" x14ac:dyDescent="0.25">
      <c r="B155" s="210" t="s">
        <v>31</v>
      </c>
      <c r="C155" s="124">
        <f>C83+C85</f>
        <v>0.02</v>
      </c>
      <c r="D155" s="58">
        <v>40.869999999999997</v>
      </c>
      <c r="E155" s="163">
        <f t="shared" si="5"/>
        <v>0.81740000000000002</v>
      </c>
      <c r="F155" s="164">
        <f t="shared" si="6"/>
        <v>0.02</v>
      </c>
      <c r="G155" s="165">
        <f t="shared" si="9"/>
        <v>36.783000000000001</v>
      </c>
      <c r="H155" s="164">
        <f t="shared" si="10"/>
        <v>0.90000000000000013</v>
      </c>
    </row>
    <row r="156" spans="2:8" ht="15.75" x14ac:dyDescent="0.25">
      <c r="B156" s="210" t="s">
        <v>69</v>
      </c>
      <c r="C156" s="124">
        <f>C86</f>
        <v>6.0000000000000001E-3</v>
      </c>
      <c r="D156" s="58">
        <v>274.8</v>
      </c>
      <c r="E156" s="163">
        <f t="shared" si="5"/>
        <v>1.6488</v>
      </c>
      <c r="F156" s="164">
        <f t="shared" si="6"/>
        <v>6.0000000000000001E-3</v>
      </c>
      <c r="G156" s="165">
        <f t="shared" si="9"/>
        <v>74.195999999999998</v>
      </c>
      <c r="H156" s="164">
        <f t="shared" si="10"/>
        <v>0.26999999999999996</v>
      </c>
    </row>
    <row r="157" spans="2:8" ht="15.75" x14ac:dyDescent="0.25">
      <c r="B157" s="210" t="s">
        <v>36</v>
      </c>
      <c r="C157" s="124">
        <f>C90</f>
        <v>0.17100000000000001</v>
      </c>
      <c r="D157" s="58">
        <v>48</v>
      </c>
      <c r="E157" s="58">
        <f t="shared" si="5"/>
        <v>8.2080000000000002</v>
      </c>
      <c r="F157" s="152">
        <f t="shared" si="6"/>
        <v>0.17100000000000001</v>
      </c>
      <c r="G157" s="153">
        <f t="shared" si="9"/>
        <v>369.36</v>
      </c>
      <c r="H157" s="152">
        <f t="shared" si="10"/>
        <v>7.6950000000000003</v>
      </c>
    </row>
    <row r="158" spans="2:8" ht="15.75" x14ac:dyDescent="0.25">
      <c r="B158" s="210" t="s">
        <v>12</v>
      </c>
      <c r="C158" s="124">
        <f>C91</f>
        <v>2.1000000000000001E-2</v>
      </c>
      <c r="D158" s="58">
        <v>918</v>
      </c>
      <c r="E158" s="58">
        <f t="shared" si="5"/>
        <v>19.278000000000002</v>
      </c>
      <c r="F158" s="152">
        <f t="shared" si="6"/>
        <v>2.1000000000000001E-2</v>
      </c>
      <c r="G158" s="153">
        <f t="shared" si="9"/>
        <v>867.5100000000001</v>
      </c>
      <c r="H158" s="152">
        <f t="shared" si="10"/>
        <v>0.94500000000000006</v>
      </c>
    </row>
    <row r="159" spans="2:8" ht="15.75" x14ac:dyDescent="0.25">
      <c r="B159" s="6" t="s">
        <v>54</v>
      </c>
      <c r="C159" s="124">
        <f>C97</f>
        <v>1E-3</v>
      </c>
      <c r="D159" s="58">
        <v>252</v>
      </c>
      <c r="E159" s="58">
        <f t="shared" si="5"/>
        <v>0.252</v>
      </c>
      <c r="F159" s="152">
        <f t="shared" si="6"/>
        <v>1E-3</v>
      </c>
      <c r="G159" s="153">
        <f t="shared" si="9"/>
        <v>11.34</v>
      </c>
      <c r="H159" s="152">
        <f t="shared" si="10"/>
        <v>4.4999999999999998E-2</v>
      </c>
    </row>
    <row r="160" spans="2:8" ht="15.75" x14ac:dyDescent="0.25">
      <c r="B160" s="6" t="s">
        <v>18</v>
      </c>
      <c r="C160" s="124">
        <f>C103</f>
        <v>0.03</v>
      </c>
      <c r="D160" s="58">
        <v>76</v>
      </c>
      <c r="E160" s="58">
        <f t="shared" si="5"/>
        <v>2.2799999999999998</v>
      </c>
      <c r="F160" s="152">
        <f t="shared" si="6"/>
        <v>0.03</v>
      </c>
      <c r="G160" s="153">
        <f t="shared" si="9"/>
        <v>102.6</v>
      </c>
      <c r="H160" s="152">
        <f t="shared" si="10"/>
        <v>1.3499999999999999</v>
      </c>
    </row>
    <row r="161" spans="2:8" ht="15.75" x14ac:dyDescent="0.25">
      <c r="B161" s="158"/>
      <c r="C161" s="124"/>
      <c r="D161" s="58"/>
      <c r="E161" s="127" t="e">
        <f>SUM(E142:E160)</f>
        <v>#VALUE!</v>
      </c>
      <c r="F161" s="159"/>
      <c r="G161" s="127" t="e">
        <f>SUM(G142:G160)</f>
        <v>#VALUE!</v>
      </c>
      <c r="H161" s="127" t="e">
        <f>SUM(H142:H160)</f>
        <v>#VALUE!</v>
      </c>
    </row>
    <row r="162" spans="2:8" ht="15.75" x14ac:dyDescent="0.25">
      <c r="B162" s="10"/>
      <c r="C162" s="10"/>
      <c r="D162" s="55"/>
      <c r="E162" s="11"/>
    </row>
    <row r="163" spans="2:8" ht="15.75" x14ac:dyDescent="0.25">
      <c r="B163" s="10"/>
      <c r="C163" s="10"/>
      <c r="D163" s="55"/>
      <c r="E163" s="11"/>
    </row>
    <row r="164" spans="2:8" ht="15.75" x14ac:dyDescent="0.25">
      <c r="B164" s="10"/>
      <c r="C164" s="10"/>
      <c r="D164" s="55"/>
      <c r="E164" s="11"/>
    </row>
    <row r="165" spans="2:8" x14ac:dyDescent="0.25">
      <c r="B165" s="31"/>
      <c r="C165" s="31"/>
      <c r="D165" s="31"/>
      <c r="E165" s="50"/>
    </row>
  </sheetData>
  <mergeCells count="21">
    <mergeCell ref="B1:C1"/>
    <mergeCell ref="D1:H1"/>
    <mergeCell ref="B2:H2"/>
    <mergeCell ref="B3:H3"/>
    <mergeCell ref="F140:F141"/>
    <mergeCell ref="G140:H140"/>
    <mergeCell ref="B107:D107"/>
    <mergeCell ref="B106:D106"/>
    <mergeCell ref="B140:B141"/>
    <mergeCell ref="C140:C141"/>
    <mergeCell ref="D140:D141"/>
    <mergeCell ref="E140:E141"/>
    <mergeCell ref="B6:E7"/>
    <mergeCell ref="F6:H7"/>
    <mergeCell ref="B10:E10"/>
    <mergeCell ref="B5:E5"/>
    <mergeCell ref="C38:E38"/>
    <mergeCell ref="B16:E16"/>
    <mergeCell ref="B62:D62"/>
    <mergeCell ref="B28:E28"/>
    <mergeCell ref="B9:H9"/>
  </mergeCells>
  <pageMargins left="0.70866141732283472" right="0.70866141732283472" top="0.74803149606299213" bottom="0.74803149606299213" header="0.31496062992125984" footer="0.31496062992125984"/>
  <pageSetup paperSize="9" scale="60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H167"/>
  <sheetViews>
    <sheetView tabSelected="1" zoomScale="75" zoomScaleNormal="75" workbookViewId="0">
      <selection activeCell="Q2" sqref="Q2"/>
    </sheetView>
  </sheetViews>
  <sheetFormatPr defaultColWidth="9.140625" defaultRowHeight="15" x14ac:dyDescent="0.25"/>
  <cols>
    <col min="1" max="1" width="7.5703125" style="189" customWidth="1"/>
    <col min="2" max="2" width="57.85546875" style="189" customWidth="1"/>
    <col min="3" max="3" width="11.42578125" style="189" customWidth="1"/>
    <col min="4" max="4" width="12.42578125" style="189" customWidth="1"/>
    <col min="5" max="5" width="18.140625" style="189" customWidth="1"/>
    <col min="6" max="6" width="9.140625" style="189"/>
    <col min="7" max="7" width="11.42578125" style="189" customWidth="1"/>
    <col min="8" max="8" width="12.7109375" style="189" customWidth="1"/>
    <col min="9" max="16384" width="9.140625" style="189"/>
  </cols>
  <sheetData>
    <row r="1" spans="1:8" ht="97.5" customHeight="1" x14ac:dyDescent="0.25">
      <c r="A1" s="190"/>
      <c r="B1" s="419" t="s">
        <v>156</v>
      </c>
      <c r="C1" s="419"/>
      <c r="D1" s="419" t="s">
        <v>157</v>
      </c>
      <c r="E1" s="419"/>
      <c r="F1" s="419"/>
      <c r="G1" s="419"/>
      <c r="H1" s="419"/>
    </row>
    <row r="2" spans="1:8" ht="69.75" customHeight="1" x14ac:dyDescent="0.25">
      <c r="A2" s="189" t="s">
        <v>87</v>
      </c>
      <c r="B2" s="420" t="s">
        <v>160</v>
      </c>
      <c r="C2" s="420"/>
      <c r="D2" s="420"/>
      <c r="E2" s="420"/>
      <c r="F2" s="420"/>
      <c r="G2" s="420"/>
      <c r="H2" s="420"/>
    </row>
    <row r="3" spans="1:8" ht="18.75" x14ac:dyDescent="0.3">
      <c r="B3" s="318" t="s">
        <v>169</v>
      </c>
      <c r="C3" s="318"/>
      <c r="D3" s="318"/>
      <c r="E3" s="318"/>
      <c r="F3" s="318"/>
      <c r="G3" s="318"/>
      <c r="H3" s="318"/>
    </row>
    <row r="4" spans="1:8" ht="18.75" customHeight="1" thickBot="1" x14ac:dyDescent="0.4">
      <c r="B4" s="392" t="s">
        <v>7</v>
      </c>
      <c r="C4" s="392"/>
      <c r="D4" s="392"/>
      <c r="E4" s="392"/>
      <c r="F4" s="219"/>
      <c r="G4" s="219"/>
      <c r="H4" s="219"/>
    </row>
    <row r="5" spans="1:8" ht="15.75" customHeight="1" x14ac:dyDescent="0.25">
      <c r="B5" s="320" t="s">
        <v>188</v>
      </c>
      <c r="C5" s="321"/>
      <c r="D5" s="321"/>
      <c r="E5" s="321"/>
      <c r="F5" s="410" t="s">
        <v>58</v>
      </c>
      <c r="G5" s="411"/>
      <c r="H5" s="412"/>
    </row>
    <row r="6" spans="1:8" ht="15.75" customHeight="1" thickBot="1" x14ac:dyDescent="0.3">
      <c r="B6" s="322"/>
      <c r="C6" s="323"/>
      <c r="D6" s="323"/>
      <c r="E6" s="323"/>
      <c r="F6" s="413"/>
      <c r="G6" s="414"/>
      <c r="H6" s="415"/>
    </row>
    <row r="7" spans="1:8" ht="57.75" customHeight="1" thickBot="1" x14ac:dyDescent="0.3">
      <c r="B7" s="191" t="s">
        <v>0</v>
      </c>
      <c r="C7" s="191" t="s">
        <v>1</v>
      </c>
      <c r="D7" s="191" t="s">
        <v>2</v>
      </c>
      <c r="E7" s="191" t="s">
        <v>9</v>
      </c>
      <c r="F7" s="220" t="s">
        <v>59</v>
      </c>
      <c r="G7" s="220" t="s">
        <v>60</v>
      </c>
      <c r="H7" s="220" t="s">
        <v>61</v>
      </c>
    </row>
    <row r="8" spans="1:8" ht="29.25" customHeight="1" thickBot="1" x14ac:dyDescent="0.3">
      <c r="B8" s="403" t="s">
        <v>3</v>
      </c>
      <c r="C8" s="404"/>
      <c r="D8" s="404"/>
      <c r="E8" s="404"/>
      <c r="F8" s="404"/>
      <c r="G8" s="404"/>
      <c r="H8" s="405"/>
    </row>
    <row r="9" spans="1:8" ht="15.75" x14ac:dyDescent="0.25">
      <c r="B9" s="315" t="s">
        <v>98</v>
      </c>
      <c r="C9" s="406"/>
      <c r="D9" s="406"/>
      <c r="E9" s="406"/>
      <c r="F9" s="406"/>
      <c r="G9" s="406"/>
      <c r="H9" s="407"/>
    </row>
    <row r="10" spans="1:8" ht="15.75" x14ac:dyDescent="0.25">
      <c r="B10" s="113" t="s">
        <v>104</v>
      </c>
      <c r="C10" s="274" t="s">
        <v>154</v>
      </c>
      <c r="D10" s="135">
        <f>E45</f>
        <v>21.513011724599998</v>
      </c>
      <c r="E10" s="18">
        <v>223</v>
      </c>
      <c r="F10" s="18">
        <v>6.7</v>
      </c>
      <c r="G10" s="18">
        <v>8.1999999999999993</v>
      </c>
      <c r="H10" s="18">
        <v>30</v>
      </c>
    </row>
    <row r="11" spans="1:8" ht="15.75" x14ac:dyDescent="0.25">
      <c r="B11" s="19" t="s">
        <v>102</v>
      </c>
      <c r="C11" s="225">
        <v>10</v>
      </c>
      <c r="D11" s="23">
        <f>E49</f>
        <v>0</v>
      </c>
      <c r="E11" s="18">
        <v>66.2</v>
      </c>
      <c r="F11" s="18">
        <v>10</v>
      </c>
      <c r="G11" s="18">
        <v>72.5</v>
      </c>
      <c r="H11" s="18">
        <v>1.4</v>
      </c>
    </row>
    <row r="12" spans="1:8" ht="15.75" x14ac:dyDescent="0.25">
      <c r="B12" s="75" t="s">
        <v>83</v>
      </c>
      <c r="C12" s="225">
        <v>200</v>
      </c>
      <c r="D12" s="23">
        <f>E55</f>
        <v>6.9128708750000003</v>
      </c>
      <c r="E12" s="259">
        <v>95</v>
      </c>
      <c r="F12" s="259">
        <v>0.34</v>
      </c>
      <c r="G12" s="259">
        <v>0</v>
      </c>
      <c r="H12" s="259">
        <v>24.53</v>
      </c>
    </row>
    <row r="13" spans="1:8" ht="15.75" x14ac:dyDescent="0.25">
      <c r="B13" s="16" t="s">
        <v>99</v>
      </c>
      <c r="C13" s="225">
        <v>50</v>
      </c>
      <c r="D13" s="23">
        <f>E59</f>
        <v>4.5</v>
      </c>
      <c r="E13" s="184">
        <v>119</v>
      </c>
      <c r="F13" s="184">
        <v>3.8</v>
      </c>
      <c r="G13" s="184">
        <v>0.4</v>
      </c>
      <c r="H13" s="184">
        <v>24.3</v>
      </c>
    </row>
    <row r="14" spans="1:8" ht="16.5" thickBot="1" x14ac:dyDescent="0.3">
      <c r="B14" s="193"/>
      <c r="C14" s="194" t="s">
        <v>4</v>
      </c>
      <c r="D14" s="195">
        <f>SUM(D10:D13)</f>
        <v>32.925882599600001</v>
      </c>
      <c r="E14" s="195">
        <f>SUM(E10:E13)</f>
        <v>503.2</v>
      </c>
      <c r="F14" s="195">
        <f>SUM(F10:F13)</f>
        <v>20.84</v>
      </c>
      <c r="G14" s="195">
        <f>SUM(G10:G13)</f>
        <v>81.100000000000009</v>
      </c>
      <c r="H14" s="195">
        <f>SUM(H10:H13)</f>
        <v>80.23</v>
      </c>
    </row>
    <row r="15" spans="1:8" ht="15.75" x14ac:dyDescent="0.25">
      <c r="B15" s="334" t="s">
        <v>113</v>
      </c>
      <c r="C15" s="335"/>
      <c r="D15" s="335"/>
      <c r="E15" s="335"/>
      <c r="F15" s="335"/>
      <c r="G15" s="335"/>
      <c r="H15" s="336"/>
    </row>
    <row r="16" spans="1:8" ht="15.75" x14ac:dyDescent="0.25">
      <c r="B16" s="156" t="s">
        <v>150</v>
      </c>
      <c r="C16" s="290">
        <v>60</v>
      </c>
      <c r="D16" s="263">
        <f>E68</f>
        <v>7.7205644967350713</v>
      </c>
      <c r="E16" s="291">
        <v>59</v>
      </c>
      <c r="F16" s="291">
        <v>1.1000000000000001</v>
      </c>
      <c r="G16" s="291">
        <v>3.1</v>
      </c>
      <c r="H16" s="291">
        <v>6.1</v>
      </c>
    </row>
    <row r="17" spans="2:8" ht="15.75" x14ac:dyDescent="0.25">
      <c r="B17" s="233" t="s">
        <v>126</v>
      </c>
      <c r="C17" s="230">
        <v>200</v>
      </c>
      <c r="D17" s="231">
        <f>E78</f>
        <v>35.405763520500003</v>
      </c>
      <c r="E17" s="231">
        <v>117</v>
      </c>
      <c r="F17" s="231">
        <v>2.2599999999999998</v>
      </c>
      <c r="G17" s="231">
        <v>4.3</v>
      </c>
      <c r="H17" s="231">
        <v>16.68</v>
      </c>
    </row>
    <row r="18" spans="2:8" ht="15.75" x14ac:dyDescent="0.25">
      <c r="B18" s="233" t="s">
        <v>79</v>
      </c>
      <c r="C18" s="261" t="s">
        <v>64</v>
      </c>
      <c r="D18" s="231">
        <f>E87</f>
        <v>43.375629360000005</v>
      </c>
      <c r="E18" s="263">
        <v>220</v>
      </c>
      <c r="F18" s="263">
        <v>14.28</v>
      </c>
      <c r="G18" s="263">
        <v>19.350000000000001</v>
      </c>
      <c r="H18" s="263">
        <v>7.27</v>
      </c>
    </row>
    <row r="19" spans="2:8" ht="15.75" x14ac:dyDescent="0.25">
      <c r="B19" s="233" t="s">
        <v>49</v>
      </c>
      <c r="C19" s="230">
        <v>150</v>
      </c>
      <c r="D19" s="231">
        <f>E93</f>
        <v>10.500767119999999</v>
      </c>
      <c r="E19" s="231">
        <v>177</v>
      </c>
      <c r="F19" s="231">
        <v>8.76</v>
      </c>
      <c r="G19" s="231">
        <v>6.62</v>
      </c>
      <c r="H19" s="231">
        <v>43.08</v>
      </c>
    </row>
    <row r="20" spans="2:8" ht="15.75" x14ac:dyDescent="0.25">
      <c r="B20" s="233" t="s">
        <v>148</v>
      </c>
      <c r="C20" s="230">
        <v>200</v>
      </c>
      <c r="D20" s="231">
        <f>E99</f>
        <v>7.4370109250000001</v>
      </c>
      <c r="E20" s="231">
        <v>70</v>
      </c>
      <c r="F20" s="231">
        <v>0.16</v>
      </c>
      <c r="G20" s="231">
        <v>0.16</v>
      </c>
      <c r="H20" s="231">
        <v>17.2</v>
      </c>
    </row>
    <row r="21" spans="2:8" ht="15.75" x14ac:dyDescent="0.25">
      <c r="B21" s="16" t="s">
        <v>95</v>
      </c>
      <c r="C21" s="230">
        <v>60</v>
      </c>
      <c r="D21" s="231">
        <f>E104</f>
        <v>5.22</v>
      </c>
      <c r="E21" s="231">
        <v>127</v>
      </c>
      <c r="F21" s="231">
        <v>4.5599999999999996</v>
      </c>
      <c r="G21" s="231">
        <v>0.54</v>
      </c>
      <c r="H21" s="231">
        <v>28.02</v>
      </c>
    </row>
    <row r="22" spans="2:8" ht="15.75" x14ac:dyDescent="0.25">
      <c r="B22" s="233"/>
      <c r="C22" s="234" t="s">
        <v>4</v>
      </c>
      <c r="D22" s="235">
        <f>SUM(D16:D21)</f>
        <v>109.65973542223507</v>
      </c>
      <c r="E22" s="235">
        <f>SUM(E16:E21)</f>
        <v>770</v>
      </c>
      <c r="F22" s="236">
        <f>SUM(F16:F21)</f>
        <v>31.119999999999997</v>
      </c>
      <c r="G22" s="236">
        <f>SUM(G16:G21)</f>
        <v>34.069999999999993</v>
      </c>
      <c r="H22" s="236">
        <f>SUM(H16:H21)</f>
        <v>118.35</v>
      </c>
    </row>
    <row r="23" spans="2:8" ht="31.5" x14ac:dyDescent="0.25">
      <c r="B23" s="233"/>
      <c r="C23" s="268" t="s">
        <v>5</v>
      </c>
      <c r="D23" s="235">
        <f>D14+D22</f>
        <v>142.58561802183507</v>
      </c>
      <c r="E23" s="235">
        <f t="shared" ref="E23:H23" si="0">E14+E22</f>
        <v>1273.2</v>
      </c>
      <c r="F23" s="235">
        <f t="shared" si="0"/>
        <v>51.959999999999994</v>
      </c>
      <c r="G23" s="235">
        <f t="shared" si="0"/>
        <v>115.17</v>
      </c>
      <c r="H23" s="235">
        <f t="shared" si="0"/>
        <v>198.57999999999998</v>
      </c>
    </row>
    <row r="24" spans="2:8" ht="15.75" x14ac:dyDescent="0.25">
      <c r="B24" s="196"/>
      <c r="C24" s="197"/>
      <c r="D24" s="198"/>
      <c r="E24" s="196"/>
      <c r="F24" s="80"/>
      <c r="G24" s="80"/>
      <c r="H24" s="80"/>
    </row>
    <row r="25" spans="2:8" ht="15.75" x14ac:dyDescent="0.25">
      <c r="B25" s="196"/>
      <c r="C25" s="197"/>
      <c r="D25" s="198"/>
      <c r="E25" s="196"/>
      <c r="F25" s="80"/>
      <c r="G25" s="80"/>
      <c r="H25" s="80"/>
    </row>
    <row r="26" spans="2:8" ht="15.75" x14ac:dyDescent="0.25">
      <c r="B26" s="196"/>
      <c r="C26" s="197"/>
      <c r="D26" s="198"/>
      <c r="E26" s="196"/>
      <c r="F26" s="80"/>
      <c r="G26" s="80"/>
      <c r="H26" s="80"/>
    </row>
    <row r="27" spans="2:8" ht="15.75" x14ac:dyDescent="0.25">
      <c r="B27" s="196"/>
      <c r="C27" s="197"/>
      <c r="D27" s="198"/>
      <c r="E27" s="196"/>
      <c r="F27" s="80"/>
      <c r="G27" s="80"/>
      <c r="H27" s="80"/>
    </row>
    <row r="28" spans="2:8" ht="15.75" x14ac:dyDescent="0.25">
      <c r="B28" s="196"/>
      <c r="C28" s="199" t="s">
        <v>11</v>
      </c>
      <c r="D28" s="196"/>
      <c r="E28" s="196"/>
      <c r="F28" s="80"/>
      <c r="G28" s="80"/>
      <c r="H28" s="81"/>
    </row>
    <row r="29" spans="2:8" ht="15.75" x14ac:dyDescent="0.25">
      <c r="B29" s="196"/>
      <c r="C29" s="199"/>
      <c r="D29" s="196"/>
      <c r="E29" s="196"/>
      <c r="F29" s="80"/>
      <c r="G29" s="80"/>
      <c r="H29" s="81"/>
    </row>
    <row r="30" spans="2:8" ht="15.75" x14ac:dyDescent="0.25">
      <c r="B30" s="167" t="s">
        <v>8</v>
      </c>
      <c r="C30" s="14"/>
      <c r="D30" s="13"/>
      <c r="E30" s="14"/>
      <c r="F30" s="80"/>
      <c r="G30" s="80"/>
      <c r="H30" s="80"/>
    </row>
    <row r="31" spans="2:8" ht="15.75" x14ac:dyDescent="0.25">
      <c r="B31" s="168"/>
      <c r="C31" s="14"/>
      <c r="D31" s="14"/>
      <c r="E31" s="14"/>
      <c r="F31" s="80"/>
      <c r="G31" s="80"/>
      <c r="H31" s="80"/>
    </row>
    <row r="32" spans="2:8" ht="15.75" x14ac:dyDescent="0.25">
      <c r="B32" s="169" t="s">
        <v>6</v>
      </c>
      <c r="C32" s="14"/>
      <c r="D32" s="15"/>
      <c r="E32" s="14"/>
      <c r="F32" s="80"/>
      <c r="G32" s="80"/>
      <c r="H32" s="80"/>
    </row>
    <row r="33" spans="2:8" ht="15.75" x14ac:dyDescent="0.25">
      <c r="B33" s="168"/>
      <c r="C33" s="14"/>
      <c r="D33" s="14"/>
      <c r="E33" s="14"/>
      <c r="F33" s="80"/>
      <c r="G33" s="80"/>
      <c r="H33" s="80"/>
    </row>
    <row r="34" spans="2:8" ht="15.75" x14ac:dyDescent="0.25">
      <c r="B34" s="167"/>
      <c r="C34" s="14"/>
      <c r="D34" s="15"/>
      <c r="E34" s="14"/>
      <c r="F34" s="80"/>
      <c r="G34" s="80"/>
      <c r="H34" s="80"/>
    </row>
    <row r="35" spans="2:8" ht="15.75" x14ac:dyDescent="0.25">
      <c r="B35" s="167"/>
      <c r="C35" s="14"/>
      <c r="D35" s="15"/>
      <c r="E35" s="14"/>
    </row>
    <row r="36" spans="2:8" x14ac:dyDescent="0.25">
      <c r="B36"/>
      <c r="C36"/>
      <c r="D36"/>
      <c r="E36"/>
    </row>
    <row r="37" spans="2:8" ht="15.75" x14ac:dyDescent="0.25">
      <c r="B37" s="200"/>
      <c r="C37" s="201"/>
      <c r="D37" s="196"/>
      <c r="E37" s="202"/>
    </row>
    <row r="38" spans="2:8" ht="18.75" x14ac:dyDescent="0.25">
      <c r="B38" s="178" t="s">
        <v>187</v>
      </c>
      <c r="C38" s="394" t="s">
        <v>37</v>
      </c>
      <c r="D38" s="395"/>
      <c r="E38" s="396"/>
    </row>
    <row r="39" spans="2:8" ht="15.75" x14ac:dyDescent="0.25">
      <c r="B39" s="240" t="s">
        <v>104</v>
      </c>
      <c r="C39" s="57" t="s">
        <v>129</v>
      </c>
      <c r="D39" s="57"/>
      <c r="E39" s="57"/>
    </row>
    <row r="40" spans="2:8" ht="15.75" x14ac:dyDescent="0.25">
      <c r="B40" s="6" t="s">
        <v>36</v>
      </c>
      <c r="C40" s="6">
        <v>7.7299999999999994E-2</v>
      </c>
      <c r="D40" s="58">
        <v>52</v>
      </c>
      <c r="E40" s="58">
        <f t="shared" ref="E40:E44" si="1">C40*D40</f>
        <v>4.0195999999999996</v>
      </c>
    </row>
    <row r="41" spans="2:8" ht="15.75" x14ac:dyDescent="0.25">
      <c r="B41" s="6" t="s">
        <v>65</v>
      </c>
      <c r="C41" s="6">
        <v>0.11</v>
      </c>
      <c r="D41" s="109">
        <v>70.449439999999996</v>
      </c>
      <c r="E41" s="58">
        <f t="shared" si="1"/>
        <v>7.7494383999999998</v>
      </c>
    </row>
    <row r="42" spans="2:8" ht="15.75" x14ac:dyDescent="0.25">
      <c r="B42" s="6" t="s">
        <v>12</v>
      </c>
      <c r="C42" s="6">
        <v>5.0000000000000001E-3</v>
      </c>
      <c r="D42" s="105">
        <v>750</v>
      </c>
      <c r="E42" s="58">
        <f t="shared" si="1"/>
        <v>3.75</v>
      </c>
    </row>
    <row r="43" spans="2:8" ht="15.75" x14ac:dyDescent="0.25">
      <c r="B43" s="6" t="s">
        <v>13</v>
      </c>
      <c r="C43" s="61">
        <v>7.8759999999999997E-2</v>
      </c>
      <c r="D43" s="105">
        <v>74.514835000000005</v>
      </c>
      <c r="E43" s="58">
        <f t="shared" si="1"/>
        <v>5.8687884046000001</v>
      </c>
    </row>
    <row r="44" spans="2:8" ht="15.75" x14ac:dyDescent="0.25">
      <c r="B44" s="6" t="s">
        <v>70</v>
      </c>
      <c r="C44" s="6">
        <v>7.0000000000000001E-3</v>
      </c>
      <c r="D44" s="105">
        <v>17.883559999999999</v>
      </c>
      <c r="E44" s="58">
        <f t="shared" si="1"/>
        <v>0.12518492000000001</v>
      </c>
    </row>
    <row r="45" spans="2:8" ht="15.75" x14ac:dyDescent="0.25">
      <c r="B45" s="57"/>
      <c r="C45" s="57" t="s">
        <v>2</v>
      </c>
      <c r="D45" s="57"/>
      <c r="E45" s="125">
        <f>SUM(E40:E44)</f>
        <v>21.513011724599998</v>
      </c>
    </row>
    <row r="46" spans="2:8" ht="15.75" x14ac:dyDescent="0.25">
      <c r="B46" s="57"/>
      <c r="C46" s="56" t="s">
        <v>14</v>
      </c>
      <c r="D46" s="71">
        <v>0</v>
      </c>
      <c r="E46" s="127">
        <f>E45*D46</f>
        <v>0</v>
      </c>
    </row>
    <row r="47" spans="2:8" ht="15.75" x14ac:dyDescent="0.25">
      <c r="B47" s="9" t="s">
        <v>12</v>
      </c>
      <c r="C47" s="6" t="s">
        <v>115</v>
      </c>
      <c r="D47" s="105">
        <v>750</v>
      </c>
      <c r="E47" s="7"/>
    </row>
    <row r="48" spans="2:8" ht="15.75" x14ac:dyDescent="0.25">
      <c r="B48" s="6" t="s">
        <v>12</v>
      </c>
      <c r="C48" s="6">
        <v>0.01</v>
      </c>
      <c r="D48" s="107"/>
      <c r="E48" s="7">
        <f>C48*D48</f>
        <v>0</v>
      </c>
    </row>
    <row r="49" spans="2:8" ht="15.75" x14ac:dyDescent="0.25">
      <c r="B49" s="6"/>
      <c r="C49" s="6" t="s">
        <v>2</v>
      </c>
      <c r="D49" s="6"/>
      <c r="E49" s="48">
        <f>E48</f>
        <v>0</v>
      </c>
    </row>
    <row r="50" spans="2:8" ht="15.75" x14ac:dyDescent="0.25">
      <c r="B50" s="303"/>
      <c r="C50" s="307" t="s">
        <v>14</v>
      </c>
      <c r="D50" s="308">
        <f>D46</f>
        <v>0</v>
      </c>
      <c r="E50" s="33">
        <f>D50</f>
        <v>0</v>
      </c>
    </row>
    <row r="51" spans="2:8" ht="15.75" x14ac:dyDescent="0.25">
      <c r="B51" s="110" t="s">
        <v>83</v>
      </c>
      <c r="C51" s="75" t="s">
        <v>15</v>
      </c>
      <c r="D51" s="105"/>
      <c r="E51" s="105"/>
    </row>
    <row r="52" spans="2:8" ht="15.75" x14ac:dyDescent="0.25">
      <c r="B52" s="206" t="s">
        <v>25</v>
      </c>
      <c r="C52" s="75">
        <v>1E-3</v>
      </c>
      <c r="D52" s="109">
        <v>1300</v>
      </c>
      <c r="E52" s="105">
        <f>C52*D52</f>
        <v>1.3</v>
      </c>
    </row>
    <row r="53" spans="2:8" ht="15.75" x14ac:dyDescent="0.25">
      <c r="B53" s="206" t="s">
        <v>52</v>
      </c>
      <c r="C53" s="75">
        <v>0.05</v>
      </c>
      <c r="D53" s="109">
        <v>75</v>
      </c>
      <c r="E53" s="105">
        <f>C53*D53</f>
        <v>3.75</v>
      </c>
    </row>
    <row r="54" spans="2:8" ht="15.75" x14ac:dyDescent="0.25">
      <c r="B54" s="206" t="s">
        <v>13</v>
      </c>
      <c r="C54" s="75">
        <v>2.5000000000000001E-2</v>
      </c>
      <c r="D54" s="105">
        <v>74.514835000000005</v>
      </c>
      <c r="E54" s="105">
        <f>C54*D54</f>
        <v>1.8628708750000003</v>
      </c>
    </row>
    <row r="55" spans="2:8" ht="15.75" x14ac:dyDescent="0.25">
      <c r="B55" s="75"/>
      <c r="C55" s="75" t="s">
        <v>2</v>
      </c>
      <c r="D55" s="105"/>
      <c r="E55" s="115">
        <f>SUM(E52:E54)</f>
        <v>6.9128708750000003</v>
      </c>
    </row>
    <row r="56" spans="2:8" ht="15.75" x14ac:dyDescent="0.25">
      <c r="B56" s="116"/>
      <c r="C56" s="117" t="s">
        <v>16</v>
      </c>
      <c r="D56" s="118">
        <f>D50</f>
        <v>0</v>
      </c>
      <c r="E56" s="106">
        <f>E55*D56</f>
        <v>0</v>
      </c>
    </row>
    <row r="57" spans="2:8" ht="15.75" x14ac:dyDescent="0.25">
      <c r="B57" s="9" t="s">
        <v>99</v>
      </c>
      <c r="C57" s="75" t="s">
        <v>134</v>
      </c>
      <c r="D57" s="75"/>
      <c r="E57" s="105"/>
    </row>
    <row r="58" spans="2:8" ht="15.75" x14ac:dyDescent="0.25">
      <c r="B58" s="6" t="s">
        <v>26</v>
      </c>
      <c r="C58" s="75">
        <v>0.05</v>
      </c>
      <c r="D58" s="107">
        <v>90</v>
      </c>
      <c r="E58" s="105">
        <f>C58*D58</f>
        <v>4.5</v>
      </c>
    </row>
    <row r="59" spans="2:8" ht="15.75" x14ac:dyDescent="0.25">
      <c r="B59" s="75"/>
      <c r="C59" s="75" t="s">
        <v>2</v>
      </c>
      <c r="D59" s="75"/>
      <c r="E59" s="115">
        <f>E58</f>
        <v>4.5</v>
      </c>
    </row>
    <row r="60" spans="2:8" ht="15.75" x14ac:dyDescent="0.25">
      <c r="B60" s="75"/>
      <c r="C60" s="110" t="s">
        <v>16</v>
      </c>
      <c r="D60" s="118">
        <f>D56</f>
        <v>0</v>
      </c>
      <c r="E60" s="106">
        <f>E59*D60</f>
        <v>0</v>
      </c>
    </row>
    <row r="61" spans="2:8" ht="18.75" x14ac:dyDescent="0.3">
      <c r="B61" s="337" t="s">
        <v>50</v>
      </c>
      <c r="C61" s="338"/>
      <c r="D61" s="339"/>
      <c r="E61" s="270">
        <f>E45+E49+E55+E59</f>
        <v>32.925882599600001</v>
      </c>
    </row>
    <row r="62" spans="2:8" ht="15.75" x14ac:dyDescent="0.25">
      <c r="B62" s="186" t="s">
        <v>150</v>
      </c>
      <c r="C62" s="156" t="s">
        <v>17</v>
      </c>
      <c r="D62" s="156"/>
      <c r="E62" s="107"/>
      <c r="F62" s="202"/>
      <c r="G62" s="196"/>
      <c r="H62" s="203"/>
    </row>
    <row r="63" spans="2:8" ht="15.75" x14ac:dyDescent="0.25">
      <c r="B63" s="154" t="s">
        <v>149</v>
      </c>
      <c r="C63" s="154">
        <v>7.7200000000000005E-2</v>
      </c>
      <c r="D63" s="107">
        <v>33.375869387759998</v>
      </c>
      <c r="E63" s="107">
        <f>C63*D63</f>
        <v>2.576617116735072</v>
      </c>
      <c r="F63" s="202"/>
      <c r="G63" s="196"/>
      <c r="H63" s="203"/>
    </row>
    <row r="64" spans="2:8" ht="15.75" x14ac:dyDescent="0.25">
      <c r="B64" s="154" t="s">
        <v>43</v>
      </c>
      <c r="C64" s="154">
        <v>2.3599999999999999E-2</v>
      </c>
      <c r="D64" s="107">
        <v>135</v>
      </c>
      <c r="E64" s="107">
        <f>C64*D64</f>
        <v>3.1859999999999999</v>
      </c>
      <c r="F64" s="202"/>
      <c r="G64" s="196"/>
      <c r="H64" s="203"/>
    </row>
    <row r="65" spans="2:8" ht="15.75" x14ac:dyDescent="0.25">
      <c r="B65" s="154" t="s">
        <v>13</v>
      </c>
      <c r="C65" s="156">
        <v>0.02</v>
      </c>
      <c r="D65" s="105">
        <v>74.514835000000005</v>
      </c>
      <c r="E65" s="107">
        <f t="shared" ref="E65:E66" si="2">C65*D65</f>
        <v>1.4902967</v>
      </c>
      <c r="F65" s="202"/>
      <c r="G65" s="196"/>
      <c r="H65" s="203"/>
    </row>
    <row r="66" spans="2:8" ht="15.75" x14ac:dyDescent="0.25">
      <c r="B66" s="154" t="s">
        <v>70</v>
      </c>
      <c r="C66" s="156">
        <v>3.0000000000000001E-3</v>
      </c>
      <c r="D66" s="105">
        <v>17.883559999999999</v>
      </c>
      <c r="E66" s="107">
        <f t="shared" si="2"/>
        <v>5.3650679999999999E-2</v>
      </c>
      <c r="F66" s="202"/>
      <c r="G66" s="196"/>
      <c r="H66" s="203"/>
    </row>
    <row r="67" spans="2:8" ht="15.75" x14ac:dyDescent="0.25">
      <c r="B67" s="154" t="s">
        <v>23</v>
      </c>
      <c r="C67" s="154">
        <v>3.0000000000000001E-3</v>
      </c>
      <c r="D67" s="105">
        <v>138</v>
      </c>
      <c r="E67" s="107">
        <f>C67*D67</f>
        <v>0.41400000000000003</v>
      </c>
      <c r="F67" s="202"/>
      <c r="G67" s="196"/>
      <c r="H67" s="203"/>
    </row>
    <row r="68" spans="2:8" ht="15.75" x14ac:dyDescent="0.25">
      <c r="B68" s="76"/>
      <c r="C68" s="75" t="s">
        <v>2</v>
      </c>
      <c r="D68" s="105"/>
      <c r="E68" s="115">
        <f>SUM(E63:E67)</f>
        <v>7.7205644967350713</v>
      </c>
      <c r="F68" s="196"/>
      <c r="G68" s="196"/>
      <c r="H68" s="204"/>
    </row>
    <row r="69" spans="2:8" ht="15.75" x14ac:dyDescent="0.25">
      <c r="B69" s="116"/>
      <c r="C69" s="117" t="s">
        <v>16</v>
      </c>
      <c r="D69" s="118">
        <f>D60</f>
        <v>0</v>
      </c>
      <c r="E69" s="106">
        <f>E68*D69</f>
        <v>0</v>
      </c>
      <c r="F69" s="196"/>
      <c r="G69" s="196"/>
      <c r="H69" s="196"/>
    </row>
    <row r="70" spans="2:8" ht="15.75" x14ac:dyDescent="0.25">
      <c r="B70" s="119" t="s">
        <v>80</v>
      </c>
      <c r="C70" s="75" t="s">
        <v>15</v>
      </c>
      <c r="D70" s="75"/>
      <c r="E70" s="105"/>
      <c r="F70" s="196"/>
      <c r="G70" s="196"/>
      <c r="H70" s="203"/>
    </row>
    <row r="71" spans="2:8" ht="15.75" x14ac:dyDescent="0.25">
      <c r="B71" s="6" t="s">
        <v>19</v>
      </c>
      <c r="C71" s="61">
        <v>9.3700000000000006E-2</v>
      </c>
      <c r="D71" s="105">
        <v>36.342615000000002</v>
      </c>
      <c r="E71" s="7">
        <f>C71*D71</f>
        <v>3.4053030255000003</v>
      </c>
      <c r="F71" s="196"/>
      <c r="G71" s="196"/>
      <c r="H71" s="203"/>
    </row>
    <row r="72" spans="2:8" ht="15.75" x14ac:dyDescent="0.25">
      <c r="B72" s="6" t="s">
        <v>24</v>
      </c>
      <c r="C72" s="6">
        <v>0.01</v>
      </c>
      <c r="D72" s="105">
        <v>68</v>
      </c>
      <c r="E72" s="7">
        <f t="shared" ref="E72:E77" si="3">C72*D72</f>
        <v>0.68</v>
      </c>
      <c r="F72" s="196"/>
      <c r="G72" s="196"/>
      <c r="H72" s="203"/>
    </row>
    <row r="73" spans="2:8" ht="15.75" x14ac:dyDescent="0.25">
      <c r="B73" s="6" t="s">
        <v>63</v>
      </c>
      <c r="C73" s="6">
        <v>0.05</v>
      </c>
      <c r="D73" s="109">
        <v>563.41999999999996</v>
      </c>
      <c r="E73" s="7">
        <f t="shared" si="3"/>
        <v>28.170999999999999</v>
      </c>
      <c r="F73" s="196"/>
      <c r="G73" s="196"/>
      <c r="H73" s="203"/>
    </row>
    <row r="74" spans="2:8" ht="15.75" x14ac:dyDescent="0.25">
      <c r="B74" s="6" t="s">
        <v>22</v>
      </c>
      <c r="C74" s="6">
        <v>1.2500000000000001E-2</v>
      </c>
      <c r="D74" s="105">
        <v>33.375869999999999</v>
      </c>
      <c r="E74" s="7">
        <f t="shared" si="3"/>
        <v>0.41719837500000001</v>
      </c>
      <c r="F74" s="196"/>
      <c r="G74" s="196"/>
      <c r="H74" s="203"/>
    </row>
    <row r="75" spans="2:8" ht="15.75" x14ac:dyDescent="0.25">
      <c r="B75" s="6" t="s">
        <v>21</v>
      </c>
      <c r="C75" s="6">
        <v>1.4E-2</v>
      </c>
      <c r="D75" s="105">
        <v>31.892499999999998</v>
      </c>
      <c r="E75" s="7">
        <f t="shared" si="3"/>
        <v>0.44649499999999998</v>
      </c>
      <c r="F75" s="196"/>
      <c r="G75" s="196"/>
      <c r="H75" s="203"/>
    </row>
    <row r="76" spans="2:8" ht="15.75" x14ac:dyDescent="0.25">
      <c r="B76" s="6" t="s">
        <v>12</v>
      </c>
      <c r="C76" s="6">
        <v>3.0000000000000001E-3</v>
      </c>
      <c r="D76" s="105">
        <v>750</v>
      </c>
      <c r="E76" s="7">
        <f t="shared" si="3"/>
        <v>2.25</v>
      </c>
      <c r="F76" s="196"/>
      <c r="G76" s="196"/>
      <c r="H76" s="203"/>
    </row>
    <row r="77" spans="2:8" ht="15.75" x14ac:dyDescent="0.25">
      <c r="B77" s="6" t="s">
        <v>70</v>
      </c>
      <c r="C77" s="6">
        <v>2E-3</v>
      </c>
      <c r="D77" s="105">
        <v>17.883559999999999</v>
      </c>
      <c r="E77" s="7">
        <f t="shared" si="3"/>
        <v>3.5767119999999999E-2</v>
      </c>
      <c r="F77" s="196"/>
      <c r="G77" s="196"/>
      <c r="H77" s="203"/>
    </row>
    <row r="78" spans="2:8" ht="15.75" x14ac:dyDescent="0.25">
      <c r="B78" s="75"/>
      <c r="C78" s="75" t="s">
        <v>2</v>
      </c>
      <c r="D78" s="75"/>
      <c r="E78" s="115">
        <f>SUM(E71:E77)</f>
        <v>35.405763520500003</v>
      </c>
      <c r="F78" s="196"/>
      <c r="G78" s="196"/>
      <c r="H78" s="204"/>
    </row>
    <row r="79" spans="2:8" ht="15.75" x14ac:dyDescent="0.25">
      <c r="B79" s="116"/>
      <c r="C79" s="117" t="s">
        <v>16</v>
      </c>
      <c r="D79" s="118">
        <f>D69</f>
        <v>0</v>
      </c>
      <c r="E79" s="106">
        <f>E78*D79</f>
        <v>0</v>
      </c>
      <c r="F79" s="205"/>
      <c r="G79" s="205"/>
      <c r="H79" s="205"/>
    </row>
    <row r="80" spans="2:8" ht="15.75" x14ac:dyDescent="0.25">
      <c r="B80" s="110" t="s">
        <v>79</v>
      </c>
      <c r="C80" s="121" t="s">
        <v>64</v>
      </c>
      <c r="D80" s="75"/>
      <c r="E80" s="75"/>
      <c r="F80" s="196"/>
      <c r="G80" s="196"/>
      <c r="H80" s="196"/>
    </row>
    <row r="81" spans="2:8" ht="15.75" x14ac:dyDescent="0.25">
      <c r="B81" s="102" t="s">
        <v>193</v>
      </c>
      <c r="C81" s="75">
        <v>0.12</v>
      </c>
      <c r="D81" s="109">
        <v>307.32</v>
      </c>
      <c r="E81" s="105">
        <f t="shared" ref="E81:E86" si="4">C81*D81</f>
        <v>36.878399999999999</v>
      </c>
      <c r="F81" s="196"/>
      <c r="G81" s="196"/>
      <c r="H81" s="203"/>
    </row>
    <row r="82" spans="2:8" ht="15.75" x14ac:dyDescent="0.25">
      <c r="B82" s="102" t="s">
        <v>164</v>
      </c>
      <c r="C82" s="75">
        <v>8.0000000000000002E-3</v>
      </c>
      <c r="D82" s="107">
        <v>374.3</v>
      </c>
      <c r="E82" s="105">
        <f t="shared" si="4"/>
        <v>2.9944000000000002</v>
      </c>
      <c r="F82" s="196"/>
      <c r="G82" s="196"/>
      <c r="H82" s="203"/>
    </row>
    <row r="83" spans="2:8" ht="15.75" x14ac:dyDescent="0.25">
      <c r="B83" s="102" t="s">
        <v>31</v>
      </c>
      <c r="C83" s="75">
        <v>7.0000000000000001E-3</v>
      </c>
      <c r="D83" s="108">
        <v>36</v>
      </c>
      <c r="E83" s="105">
        <f t="shared" si="4"/>
        <v>0.252</v>
      </c>
      <c r="F83" s="196"/>
      <c r="G83" s="196"/>
      <c r="H83" s="203"/>
    </row>
    <row r="84" spans="2:8" ht="15.75" x14ac:dyDescent="0.25">
      <c r="B84" s="104" t="s">
        <v>23</v>
      </c>
      <c r="C84" s="75">
        <v>7.0000000000000001E-3</v>
      </c>
      <c r="D84" s="109">
        <v>138</v>
      </c>
      <c r="E84" s="105">
        <f t="shared" si="4"/>
        <v>0.96599999999999997</v>
      </c>
      <c r="F84" s="196"/>
      <c r="G84" s="196"/>
      <c r="H84" s="203"/>
    </row>
    <row r="85" spans="2:8" ht="15.75" x14ac:dyDescent="0.25">
      <c r="B85" s="102" t="s">
        <v>70</v>
      </c>
      <c r="C85" s="75">
        <v>6.0000000000000001E-3</v>
      </c>
      <c r="D85" s="109">
        <v>17.883559999999999</v>
      </c>
      <c r="E85" s="105">
        <f t="shared" si="4"/>
        <v>0.10730136</v>
      </c>
      <c r="F85" s="196"/>
      <c r="G85" s="196"/>
      <c r="H85" s="203"/>
    </row>
    <row r="86" spans="2:8" ht="15.75" x14ac:dyDescent="0.25">
      <c r="B86" s="102" t="s">
        <v>29</v>
      </c>
      <c r="C86" s="75">
        <v>0.01</v>
      </c>
      <c r="D86" s="107">
        <v>217.75280000000001</v>
      </c>
      <c r="E86" s="105">
        <f t="shared" si="4"/>
        <v>2.1775280000000001</v>
      </c>
      <c r="F86" s="196"/>
      <c r="G86" s="196"/>
      <c r="H86" s="203"/>
    </row>
    <row r="87" spans="2:8" ht="15.75" x14ac:dyDescent="0.25">
      <c r="B87" s="75"/>
      <c r="C87" s="75" t="s">
        <v>2</v>
      </c>
      <c r="D87" s="75"/>
      <c r="E87" s="115">
        <f>SUM(E81:E86)</f>
        <v>43.375629360000005</v>
      </c>
      <c r="F87" s="196"/>
      <c r="G87" s="196"/>
      <c r="H87" s="203"/>
    </row>
    <row r="88" spans="2:8" ht="15.75" x14ac:dyDescent="0.25">
      <c r="B88" s="75"/>
      <c r="C88" s="110" t="s">
        <v>14</v>
      </c>
      <c r="D88" s="110">
        <f>D79</f>
        <v>0</v>
      </c>
      <c r="E88" s="115">
        <f>E87*D88</f>
        <v>0</v>
      </c>
      <c r="F88" s="196"/>
      <c r="G88" s="196"/>
      <c r="H88" s="204"/>
    </row>
    <row r="89" spans="2:8" ht="15.75" x14ac:dyDescent="0.25">
      <c r="B89" s="56" t="s">
        <v>49</v>
      </c>
      <c r="C89" s="6" t="s">
        <v>72</v>
      </c>
      <c r="D89" s="6"/>
      <c r="E89" s="6"/>
      <c r="F89" s="201"/>
      <c r="G89" s="201"/>
      <c r="H89" s="201"/>
    </row>
    <row r="90" spans="2:8" ht="15.75" x14ac:dyDescent="0.25">
      <c r="B90" s="30" t="s">
        <v>27</v>
      </c>
      <c r="C90" s="124">
        <v>8.5000000000000006E-2</v>
      </c>
      <c r="D90" s="108">
        <v>79</v>
      </c>
      <c r="E90" s="58">
        <f t="shared" ref="E90:E92" si="5">C90*D90</f>
        <v>6.7150000000000007</v>
      </c>
      <c r="F90" s="201"/>
      <c r="G90" s="201"/>
      <c r="H90" s="201"/>
    </row>
    <row r="91" spans="2:8" ht="15.75" x14ac:dyDescent="0.25">
      <c r="B91" s="29" t="s">
        <v>12</v>
      </c>
      <c r="C91" s="29">
        <v>5.0000000000000001E-3</v>
      </c>
      <c r="D91" s="109">
        <v>750</v>
      </c>
      <c r="E91" s="58">
        <f t="shared" si="5"/>
        <v>3.75</v>
      </c>
      <c r="F91" s="201"/>
      <c r="G91" s="201"/>
      <c r="H91" s="201"/>
    </row>
    <row r="92" spans="2:8" ht="15.75" x14ac:dyDescent="0.25">
      <c r="B92" s="29" t="s">
        <v>70</v>
      </c>
      <c r="C92" s="29">
        <v>2E-3</v>
      </c>
      <c r="D92" s="109">
        <v>17.883559999999999</v>
      </c>
      <c r="E92" s="58">
        <f t="shared" si="5"/>
        <v>3.5767119999999999E-2</v>
      </c>
      <c r="F92" s="201"/>
      <c r="G92" s="201"/>
      <c r="H92" s="201"/>
    </row>
    <row r="93" spans="2:8" ht="15.75" x14ac:dyDescent="0.25">
      <c r="B93" s="57"/>
      <c r="C93" s="57" t="s">
        <v>2</v>
      </c>
      <c r="D93" s="57"/>
      <c r="E93" s="125">
        <f>SUM(E90:E92)</f>
        <v>10.500767119999999</v>
      </c>
      <c r="F93" s="201"/>
      <c r="G93" s="201"/>
      <c r="H93" s="201"/>
    </row>
    <row r="94" spans="2:8" ht="15.75" x14ac:dyDescent="0.25">
      <c r="B94" s="57"/>
      <c r="C94" s="56" t="s">
        <v>14</v>
      </c>
      <c r="D94" s="9">
        <f>D88</f>
        <v>0</v>
      </c>
      <c r="E94" s="48">
        <f>E93*D94</f>
        <v>0</v>
      </c>
      <c r="F94" s="201"/>
      <c r="G94" s="201"/>
      <c r="H94" s="207"/>
    </row>
    <row r="95" spans="2:8" ht="15.75" x14ac:dyDescent="0.25">
      <c r="B95" s="9" t="s">
        <v>85</v>
      </c>
      <c r="C95" s="6" t="s">
        <v>15</v>
      </c>
      <c r="D95" s="7"/>
      <c r="E95" s="7"/>
      <c r="F95" s="201"/>
      <c r="G95" s="201"/>
      <c r="H95" s="207"/>
    </row>
    <row r="96" spans="2:8" ht="15.75" x14ac:dyDescent="0.25">
      <c r="B96" s="30" t="s">
        <v>43</v>
      </c>
      <c r="C96" s="6">
        <v>4.5999999999999999E-2</v>
      </c>
      <c r="D96" s="107">
        <v>135</v>
      </c>
      <c r="E96" s="7">
        <f>C96*D96</f>
        <v>6.21</v>
      </c>
      <c r="F96" s="196"/>
      <c r="G96" s="196"/>
      <c r="H96" s="203"/>
    </row>
    <row r="97" spans="2:8" ht="15.75" x14ac:dyDescent="0.25">
      <c r="B97" s="30" t="s">
        <v>13</v>
      </c>
      <c r="C97" s="6">
        <v>1.4999999999999999E-2</v>
      </c>
      <c r="D97" s="105">
        <v>74.514835000000005</v>
      </c>
      <c r="E97" s="7">
        <f>C97*D97</f>
        <v>1.117722525</v>
      </c>
      <c r="F97" s="196"/>
      <c r="G97" s="196"/>
      <c r="H97" s="203"/>
    </row>
    <row r="98" spans="2:8" ht="15.75" x14ac:dyDescent="0.25">
      <c r="B98" s="30" t="s">
        <v>35</v>
      </c>
      <c r="C98" s="6">
        <v>2.0000000000000001E-4</v>
      </c>
      <c r="D98" s="107">
        <v>546.44200000000001</v>
      </c>
      <c r="E98" s="7">
        <f>C98*D98</f>
        <v>0.10928840000000001</v>
      </c>
      <c r="F98" s="196"/>
      <c r="G98" s="196"/>
      <c r="H98" s="203"/>
    </row>
    <row r="99" spans="2:8" ht="15.75" x14ac:dyDescent="0.25">
      <c r="B99" s="6"/>
      <c r="C99" s="6" t="s">
        <v>2</v>
      </c>
      <c r="D99" s="7"/>
      <c r="E99" s="48">
        <f>SUM(E96:E98)</f>
        <v>7.4370109250000001</v>
      </c>
      <c r="F99" s="196"/>
      <c r="G99" s="196"/>
      <c r="H99" s="203"/>
    </row>
    <row r="100" spans="2:8" ht="15.75" x14ac:dyDescent="0.25">
      <c r="B100" s="16"/>
      <c r="C100" s="49" t="s">
        <v>16</v>
      </c>
      <c r="D100" s="71">
        <f>D94</f>
        <v>0</v>
      </c>
      <c r="E100" s="127">
        <f>E99*D100</f>
        <v>0</v>
      </c>
      <c r="F100" s="196"/>
      <c r="G100" s="196"/>
      <c r="H100" s="204"/>
    </row>
    <row r="101" spans="2:8" ht="15.75" x14ac:dyDescent="0.25">
      <c r="B101" s="9" t="s">
        <v>95</v>
      </c>
      <c r="C101" s="6" t="s">
        <v>33</v>
      </c>
      <c r="D101" s="6"/>
      <c r="E101" s="7"/>
      <c r="F101" s="205"/>
      <c r="G101" s="205"/>
      <c r="H101" s="205"/>
    </row>
    <row r="102" spans="2:8" ht="15.75" x14ac:dyDescent="0.25">
      <c r="B102" s="6" t="s">
        <v>118</v>
      </c>
      <c r="C102" s="6">
        <v>0.03</v>
      </c>
      <c r="D102" s="7">
        <v>84</v>
      </c>
      <c r="E102" s="7">
        <f>C102*D102</f>
        <v>2.52</v>
      </c>
      <c r="F102" s="196"/>
      <c r="G102" s="196"/>
      <c r="H102" s="203"/>
    </row>
    <row r="103" spans="2:8" ht="15.75" x14ac:dyDescent="0.25">
      <c r="B103" s="6" t="s">
        <v>26</v>
      </c>
      <c r="C103" s="6">
        <v>0.03</v>
      </c>
      <c r="D103" s="107">
        <v>90</v>
      </c>
      <c r="E103" s="7">
        <f>C103*D103</f>
        <v>2.6999999999999997</v>
      </c>
      <c r="F103" s="196"/>
      <c r="G103" s="196"/>
      <c r="H103" s="203"/>
    </row>
    <row r="104" spans="2:8" ht="15.75" x14ac:dyDescent="0.25">
      <c r="B104" s="6"/>
      <c r="C104" s="6" t="s">
        <v>2</v>
      </c>
      <c r="D104" s="6"/>
      <c r="E104" s="48">
        <f>E102+E103</f>
        <v>5.22</v>
      </c>
      <c r="F104" s="196"/>
      <c r="G104" s="196"/>
      <c r="H104" s="203"/>
    </row>
    <row r="105" spans="2:8" ht="15.75" x14ac:dyDescent="0.25">
      <c r="B105" s="6"/>
      <c r="C105" s="9" t="s">
        <v>16</v>
      </c>
      <c r="D105" s="71">
        <f>D100</f>
        <v>0</v>
      </c>
      <c r="E105" s="127">
        <f>E104*D105</f>
        <v>0</v>
      </c>
      <c r="F105" s="196"/>
      <c r="G105" s="196"/>
      <c r="H105" s="204"/>
    </row>
    <row r="106" spans="2:8" ht="15.75" x14ac:dyDescent="0.25">
      <c r="B106" s="416" t="s">
        <v>50</v>
      </c>
      <c r="C106" s="417"/>
      <c r="D106" s="418"/>
      <c r="E106" s="157">
        <f>E68+E78+E87+E93+E99+E104</f>
        <v>109.65973542223507</v>
      </c>
      <c r="F106" s="196"/>
      <c r="G106" s="196"/>
      <c r="H106" s="204"/>
    </row>
    <row r="107" spans="2:8" ht="15.75" x14ac:dyDescent="0.25">
      <c r="B107" s="416" t="s">
        <v>51</v>
      </c>
      <c r="C107" s="417"/>
      <c r="D107" s="418"/>
      <c r="E107" s="106">
        <f>E106+E61</f>
        <v>142.58561802183507</v>
      </c>
    </row>
    <row r="108" spans="2:8" ht="15.75" x14ac:dyDescent="0.25">
      <c r="B108" s="221"/>
      <c r="C108" s="221"/>
      <c r="D108" s="221"/>
      <c r="E108" s="222"/>
    </row>
    <row r="109" spans="2:8" ht="15.75" x14ac:dyDescent="0.25">
      <c r="B109" s="221"/>
      <c r="C109" s="221"/>
      <c r="D109" s="221"/>
      <c r="E109" s="222"/>
    </row>
    <row r="110" spans="2:8" ht="15.75" x14ac:dyDescent="0.25">
      <c r="B110" s="221"/>
      <c r="C110" s="221"/>
      <c r="D110" s="221"/>
      <c r="E110" s="222"/>
    </row>
    <row r="111" spans="2:8" ht="15.75" x14ac:dyDescent="0.25">
      <c r="B111" s="221"/>
      <c r="C111" s="221"/>
      <c r="D111" s="221"/>
      <c r="E111" s="222"/>
    </row>
    <row r="112" spans="2:8" ht="15.75" x14ac:dyDescent="0.25">
      <c r="B112" s="221"/>
      <c r="C112" s="221"/>
      <c r="D112" s="221"/>
      <c r="E112" s="222"/>
    </row>
    <row r="113" spans="2:5" ht="15.75" x14ac:dyDescent="0.25">
      <c r="B113" s="221"/>
      <c r="C113" s="221"/>
      <c r="D113" s="221"/>
      <c r="E113" s="222"/>
    </row>
    <row r="114" spans="2:5" ht="15.75" x14ac:dyDescent="0.25">
      <c r="B114" s="221"/>
      <c r="C114" s="221"/>
      <c r="D114" s="221"/>
      <c r="E114" s="222"/>
    </row>
    <row r="115" spans="2:5" ht="15.75" x14ac:dyDescent="0.25">
      <c r="B115" s="221"/>
      <c r="C115" s="221"/>
      <c r="D115" s="221"/>
      <c r="E115" s="222"/>
    </row>
    <row r="116" spans="2:5" ht="15.75" x14ac:dyDescent="0.25">
      <c r="B116" s="221"/>
      <c r="C116" s="221"/>
      <c r="D116" s="221"/>
      <c r="E116" s="222"/>
    </row>
    <row r="117" spans="2:5" ht="15.75" x14ac:dyDescent="0.25">
      <c r="B117" s="221"/>
      <c r="C117" s="221"/>
      <c r="D117" s="221"/>
      <c r="E117" s="222"/>
    </row>
    <row r="118" spans="2:5" ht="15.75" x14ac:dyDescent="0.25">
      <c r="B118" s="221"/>
      <c r="C118" s="221"/>
      <c r="D118" s="221"/>
      <c r="E118" s="222"/>
    </row>
    <row r="119" spans="2:5" ht="15.75" x14ac:dyDescent="0.25">
      <c r="B119" s="221"/>
      <c r="C119" s="221"/>
      <c r="D119" s="221"/>
      <c r="E119" s="222"/>
    </row>
    <row r="120" spans="2:5" ht="15.75" x14ac:dyDescent="0.25">
      <c r="B120" s="221"/>
      <c r="C120" s="221"/>
      <c r="D120" s="221"/>
      <c r="E120" s="222"/>
    </row>
    <row r="121" spans="2:5" ht="15.75" x14ac:dyDescent="0.25">
      <c r="B121" s="221"/>
      <c r="C121" s="221"/>
      <c r="D121" s="221"/>
      <c r="E121" s="222"/>
    </row>
    <row r="122" spans="2:5" ht="15.75" x14ac:dyDescent="0.25">
      <c r="B122" s="221"/>
      <c r="C122" s="221"/>
      <c r="D122" s="221"/>
      <c r="E122" s="222"/>
    </row>
    <row r="123" spans="2:5" ht="15.75" x14ac:dyDescent="0.25">
      <c r="B123" s="221"/>
      <c r="C123" s="221"/>
      <c r="D123" s="221"/>
      <c r="E123" s="222"/>
    </row>
    <row r="124" spans="2:5" ht="15.75" x14ac:dyDescent="0.25">
      <c r="B124" s="221"/>
      <c r="C124" s="221"/>
      <c r="D124" s="221"/>
      <c r="E124" s="222"/>
    </row>
    <row r="125" spans="2:5" ht="15.75" x14ac:dyDescent="0.25">
      <c r="B125" s="221"/>
      <c r="C125" s="221"/>
      <c r="D125" s="221"/>
      <c r="E125" s="222"/>
    </row>
    <row r="126" spans="2:5" ht="15.75" x14ac:dyDescent="0.25">
      <c r="B126" s="221"/>
      <c r="C126" s="221"/>
      <c r="D126" s="221"/>
      <c r="E126" s="222"/>
    </row>
    <row r="127" spans="2:5" ht="15.75" x14ac:dyDescent="0.25">
      <c r="B127" s="221"/>
      <c r="C127" s="221"/>
      <c r="D127" s="221"/>
      <c r="E127" s="222"/>
    </row>
    <row r="128" spans="2:5" ht="15.75" x14ac:dyDescent="0.25">
      <c r="B128" s="221"/>
      <c r="C128" s="221"/>
      <c r="D128" s="221"/>
      <c r="E128" s="222"/>
    </row>
    <row r="129" spans="2:5" ht="15.75" x14ac:dyDescent="0.25">
      <c r="B129" s="221"/>
      <c r="C129" s="221"/>
      <c r="D129" s="221"/>
      <c r="E129" s="222"/>
    </row>
    <row r="130" spans="2:5" ht="15.75" x14ac:dyDescent="0.25">
      <c r="B130" s="221"/>
      <c r="C130" s="221"/>
      <c r="D130" s="221"/>
      <c r="E130" s="222"/>
    </row>
    <row r="131" spans="2:5" ht="15.75" x14ac:dyDescent="0.25">
      <c r="B131" s="221"/>
      <c r="C131" s="221"/>
      <c r="D131" s="221"/>
      <c r="E131" s="222"/>
    </row>
    <row r="132" spans="2:5" ht="15.75" x14ac:dyDescent="0.25">
      <c r="B132" s="221"/>
      <c r="C132" s="221"/>
      <c r="D132" s="221"/>
      <c r="E132" s="222"/>
    </row>
    <row r="133" spans="2:5" ht="15.75" x14ac:dyDescent="0.25">
      <c r="B133" s="221"/>
      <c r="C133" s="221"/>
      <c r="D133" s="221"/>
      <c r="E133" s="222"/>
    </row>
    <row r="134" spans="2:5" ht="15.75" x14ac:dyDescent="0.25">
      <c r="B134" s="221"/>
      <c r="C134" s="221"/>
      <c r="D134" s="221"/>
      <c r="E134" s="222"/>
    </row>
    <row r="135" spans="2:5" ht="15.75" x14ac:dyDescent="0.25">
      <c r="B135" s="221"/>
      <c r="C135" s="221"/>
      <c r="D135" s="221"/>
      <c r="E135" s="222"/>
    </row>
    <row r="136" spans="2:5" ht="15.75" x14ac:dyDescent="0.25">
      <c r="B136" s="221"/>
      <c r="C136" s="221"/>
      <c r="D136" s="221"/>
      <c r="E136" s="222"/>
    </row>
    <row r="137" spans="2:5" ht="15.75" x14ac:dyDescent="0.25">
      <c r="B137" s="221"/>
      <c r="C137" s="221"/>
      <c r="D137" s="221"/>
      <c r="E137" s="222"/>
    </row>
    <row r="138" spans="2:5" ht="15.75" x14ac:dyDescent="0.25">
      <c r="B138" s="221"/>
      <c r="C138" s="221"/>
      <c r="D138" s="221"/>
      <c r="E138" s="222"/>
    </row>
    <row r="139" spans="2:5" ht="15.75" x14ac:dyDescent="0.25">
      <c r="B139" s="221"/>
      <c r="C139" s="221"/>
      <c r="D139" s="221"/>
      <c r="E139" s="222"/>
    </row>
    <row r="140" spans="2:5" ht="15.75" x14ac:dyDescent="0.25">
      <c r="B140" s="221"/>
      <c r="C140" s="221"/>
      <c r="D140" s="221"/>
      <c r="E140" s="222"/>
    </row>
    <row r="141" spans="2:5" ht="15.75" x14ac:dyDescent="0.25">
      <c r="B141" s="221"/>
      <c r="C141" s="221"/>
      <c r="D141" s="221"/>
      <c r="E141" s="222"/>
    </row>
    <row r="142" spans="2:5" ht="15.75" x14ac:dyDescent="0.25">
      <c r="B142" s="221"/>
      <c r="C142" s="221"/>
      <c r="D142" s="221"/>
      <c r="E142" s="222"/>
    </row>
    <row r="143" spans="2:5" ht="15.75" x14ac:dyDescent="0.25">
      <c r="B143" s="221"/>
      <c r="C143" s="221"/>
      <c r="D143" s="221"/>
      <c r="E143" s="222"/>
    </row>
    <row r="144" spans="2:5" ht="15.75" x14ac:dyDescent="0.25">
      <c r="B144" s="221"/>
      <c r="C144" s="221"/>
      <c r="D144" s="221"/>
      <c r="E144" s="222"/>
    </row>
    <row r="145" spans="2:8" ht="15.75" x14ac:dyDescent="0.25">
      <c r="B145" s="221"/>
      <c r="C145" s="221"/>
      <c r="D145" s="221"/>
      <c r="E145" s="222"/>
    </row>
    <row r="146" spans="2:8" ht="15.75" x14ac:dyDescent="0.25">
      <c r="B146" s="221"/>
      <c r="C146" s="221"/>
      <c r="D146" s="221"/>
      <c r="E146" s="222"/>
    </row>
    <row r="147" spans="2:8" ht="15.75" x14ac:dyDescent="0.25">
      <c r="B147" s="221"/>
      <c r="C147" s="221"/>
      <c r="D147" s="221"/>
      <c r="E147" s="222"/>
    </row>
    <row r="148" spans="2:8" ht="15.75" x14ac:dyDescent="0.25">
      <c r="B148" s="221"/>
      <c r="C148" s="221"/>
      <c r="D148" s="221"/>
      <c r="E148" s="222"/>
    </row>
    <row r="149" spans="2:8" ht="15.75" x14ac:dyDescent="0.25">
      <c r="B149" s="314"/>
      <c r="C149" s="314" t="s">
        <v>55</v>
      </c>
      <c r="D149" s="314" t="s">
        <v>2</v>
      </c>
      <c r="E149" s="314" t="s">
        <v>48</v>
      </c>
      <c r="F149" s="333" t="s">
        <v>56</v>
      </c>
      <c r="G149" s="314" t="s">
        <v>16</v>
      </c>
      <c r="H149" s="314"/>
    </row>
    <row r="150" spans="2:8" ht="31.5" x14ac:dyDescent="0.25">
      <c r="B150" s="314"/>
      <c r="C150" s="314"/>
      <c r="D150" s="314"/>
      <c r="E150" s="314"/>
      <c r="F150" s="333"/>
      <c r="G150" s="187" t="s">
        <v>93</v>
      </c>
      <c r="H150" s="187" t="s">
        <v>94</v>
      </c>
    </row>
    <row r="151" spans="2:8" ht="15.75" x14ac:dyDescent="0.25">
      <c r="B151" s="223" t="s">
        <v>81</v>
      </c>
      <c r="C151" s="124">
        <f>C67</f>
        <v>3.0000000000000001E-3</v>
      </c>
      <c r="D151" s="58">
        <v>169.88</v>
      </c>
      <c r="E151" s="58">
        <f t="shared" ref="E151:E166" si="6">C151*D151</f>
        <v>0.50963999999999998</v>
      </c>
      <c r="F151" s="152">
        <f t="shared" ref="F151:F166" si="7">C151</f>
        <v>3.0000000000000001E-3</v>
      </c>
      <c r="G151" s="153">
        <f>F151*D151*45</f>
        <v>22.933799999999998</v>
      </c>
      <c r="H151" s="152">
        <f>G151/D151</f>
        <v>0.13499999999999998</v>
      </c>
    </row>
    <row r="152" spans="2:8" ht="15.75" x14ac:dyDescent="0.25">
      <c r="B152" s="6" t="s">
        <v>19</v>
      </c>
      <c r="C152" s="124">
        <f>C71</f>
        <v>9.3700000000000006E-2</v>
      </c>
      <c r="D152" s="58">
        <v>36</v>
      </c>
      <c r="E152" s="58">
        <f t="shared" si="6"/>
        <v>3.3732000000000002</v>
      </c>
      <c r="F152" s="152">
        <f t="shared" si="7"/>
        <v>9.3700000000000006E-2</v>
      </c>
      <c r="G152" s="153">
        <f t="shared" ref="G152" si="8">F152*D152*45</f>
        <v>151.79400000000001</v>
      </c>
      <c r="H152" s="152">
        <f t="shared" ref="H152" si="9">G152/D152</f>
        <v>4.2164999999999999</v>
      </c>
    </row>
    <row r="153" spans="2:8" ht="15.75" x14ac:dyDescent="0.25">
      <c r="B153" s="6" t="s">
        <v>24</v>
      </c>
      <c r="C153" s="124">
        <f>C72</f>
        <v>0.01</v>
      </c>
      <c r="D153" s="58">
        <v>48</v>
      </c>
      <c r="E153" s="58">
        <f t="shared" si="6"/>
        <v>0.48</v>
      </c>
      <c r="F153" s="152">
        <f t="shared" si="7"/>
        <v>0.01</v>
      </c>
      <c r="G153" s="153">
        <f>F153*D153*45</f>
        <v>21.599999999999998</v>
      </c>
      <c r="H153" s="152">
        <f>G153/D153</f>
        <v>0.44999999999999996</v>
      </c>
    </row>
    <row r="154" spans="2:8" ht="15.75" x14ac:dyDescent="0.25">
      <c r="B154" s="6" t="s">
        <v>22</v>
      </c>
      <c r="C154" s="124">
        <f>C74</f>
        <v>1.2500000000000001E-2</v>
      </c>
      <c r="D154" s="58">
        <v>36</v>
      </c>
      <c r="E154" s="58">
        <f t="shared" si="6"/>
        <v>0.45</v>
      </c>
      <c r="F154" s="152">
        <f t="shared" si="7"/>
        <v>1.2500000000000001E-2</v>
      </c>
      <c r="G154" s="153">
        <f t="shared" ref="G154:G166" si="10">F154*D154*45</f>
        <v>20.25</v>
      </c>
      <c r="H154" s="152">
        <f t="shared" ref="H154:H166" si="11">G154/D154</f>
        <v>0.5625</v>
      </c>
    </row>
    <row r="155" spans="2:8" ht="15.75" x14ac:dyDescent="0.25">
      <c r="B155" s="6" t="s">
        <v>21</v>
      </c>
      <c r="C155" s="124">
        <f>C75</f>
        <v>1.4E-2</v>
      </c>
      <c r="D155" s="58">
        <v>35.880000000000003</v>
      </c>
      <c r="E155" s="58">
        <f t="shared" si="6"/>
        <v>0.5023200000000001</v>
      </c>
      <c r="F155" s="152">
        <f t="shared" si="7"/>
        <v>1.4E-2</v>
      </c>
      <c r="G155" s="153">
        <f t="shared" si="10"/>
        <v>22.604400000000005</v>
      </c>
      <c r="H155" s="152">
        <f t="shared" si="11"/>
        <v>0.63000000000000012</v>
      </c>
    </row>
    <row r="156" spans="2:8" ht="15.75" x14ac:dyDescent="0.25">
      <c r="B156" s="156" t="s">
        <v>12</v>
      </c>
      <c r="C156" s="124">
        <f>C76+C91</f>
        <v>8.0000000000000002E-3</v>
      </c>
      <c r="D156" s="58">
        <v>918</v>
      </c>
      <c r="E156" s="58">
        <f t="shared" si="6"/>
        <v>7.3440000000000003</v>
      </c>
      <c r="F156" s="152">
        <f t="shared" si="7"/>
        <v>8.0000000000000002E-3</v>
      </c>
      <c r="G156" s="153">
        <f t="shared" si="10"/>
        <v>330.48</v>
      </c>
      <c r="H156" s="152">
        <f t="shared" si="11"/>
        <v>0.36000000000000004</v>
      </c>
    </row>
    <row r="157" spans="2:8" ht="15.75" x14ac:dyDescent="0.25">
      <c r="B157" s="156" t="s">
        <v>70</v>
      </c>
      <c r="C157" s="124">
        <f>C77+C86+C92</f>
        <v>1.4E-2</v>
      </c>
      <c r="D157" s="58">
        <v>15.86</v>
      </c>
      <c r="E157" s="58">
        <f t="shared" si="6"/>
        <v>0.22203999999999999</v>
      </c>
      <c r="F157" s="152">
        <f t="shared" si="7"/>
        <v>1.4E-2</v>
      </c>
      <c r="G157" s="153">
        <f t="shared" si="10"/>
        <v>9.9917999999999996</v>
      </c>
      <c r="H157" s="152">
        <f t="shared" si="11"/>
        <v>0.63</v>
      </c>
    </row>
    <row r="158" spans="2:8" ht="15.75" x14ac:dyDescent="0.25">
      <c r="B158" s="102" t="s">
        <v>32</v>
      </c>
      <c r="C158" s="124">
        <f>C81</f>
        <v>0.12</v>
      </c>
      <c r="D158" s="58">
        <v>252</v>
      </c>
      <c r="E158" s="58">
        <f t="shared" si="6"/>
        <v>30.24</v>
      </c>
      <c r="F158" s="152">
        <f t="shared" si="7"/>
        <v>0.12</v>
      </c>
      <c r="G158" s="153">
        <f t="shared" si="10"/>
        <v>1360.8</v>
      </c>
      <c r="H158" s="152">
        <f t="shared" si="11"/>
        <v>5.3999999999999995</v>
      </c>
    </row>
    <row r="159" spans="2:8" ht="15.75" x14ac:dyDescent="0.25">
      <c r="B159" s="102" t="s">
        <v>69</v>
      </c>
      <c r="C159" s="124">
        <f>C82</f>
        <v>8.0000000000000002E-3</v>
      </c>
      <c r="D159" s="58">
        <v>274.8</v>
      </c>
      <c r="E159" s="58">
        <f t="shared" si="6"/>
        <v>2.1984000000000004</v>
      </c>
      <c r="F159" s="152">
        <f t="shared" si="7"/>
        <v>8.0000000000000002E-3</v>
      </c>
      <c r="G159" s="153">
        <f t="shared" si="10"/>
        <v>98.928000000000011</v>
      </c>
      <c r="H159" s="152">
        <f t="shared" si="11"/>
        <v>0.36000000000000004</v>
      </c>
    </row>
    <row r="160" spans="2:8" ht="15.75" x14ac:dyDescent="0.25">
      <c r="B160" s="102" t="s">
        <v>31</v>
      </c>
      <c r="C160" s="124">
        <f>C83</f>
        <v>7.0000000000000001E-3</v>
      </c>
      <c r="D160" s="58">
        <v>40.869999999999997</v>
      </c>
      <c r="E160" s="58">
        <f t="shared" si="6"/>
        <v>0.28609000000000001</v>
      </c>
      <c r="F160" s="152">
        <f t="shared" si="7"/>
        <v>7.0000000000000001E-3</v>
      </c>
      <c r="G160" s="153">
        <f t="shared" si="10"/>
        <v>12.87405</v>
      </c>
      <c r="H160" s="152">
        <f t="shared" si="11"/>
        <v>0.31500000000000006</v>
      </c>
    </row>
    <row r="161" spans="2:8" ht="15.75" x14ac:dyDescent="0.25">
      <c r="B161" s="102" t="s">
        <v>29</v>
      </c>
      <c r="C161" s="124" t="str">
        <f>C87</f>
        <v>цена</v>
      </c>
      <c r="D161" s="58">
        <v>182.67</v>
      </c>
      <c r="E161" s="58" t="e">
        <f t="shared" si="6"/>
        <v>#VALUE!</v>
      </c>
      <c r="F161" s="152" t="str">
        <f t="shared" si="7"/>
        <v>цена</v>
      </c>
      <c r="G161" s="153" t="e">
        <f t="shared" si="10"/>
        <v>#VALUE!</v>
      </c>
      <c r="H161" s="152" t="e">
        <f t="shared" si="11"/>
        <v>#VALUE!</v>
      </c>
    </row>
    <row r="162" spans="2:8" ht="15.75" x14ac:dyDescent="0.25">
      <c r="B162" s="154" t="s">
        <v>27</v>
      </c>
      <c r="C162" s="124">
        <f>C90</f>
        <v>8.5000000000000006E-2</v>
      </c>
      <c r="D162" s="58">
        <v>55.2</v>
      </c>
      <c r="E162" s="163">
        <f t="shared" si="6"/>
        <v>4.6920000000000002</v>
      </c>
      <c r="F162" s="164">
        <f t="shared" si="7"/>
        <v>8.5000000000000006E-2</v>
      </c>
      <c r="G162" s="165">
        <f t="shared" si="10"/>
        <v>211.14000000000001</v>
      </c>
      <c r="H162" s="164">
        <f t="shared" si="11"/>
        <v>3.8250000000000002</v>
      </c>
    </row>
    <row r="163" spans="2:8" ht="15.75" x14ac:dyDescent="0.25">
      <c r="B163" s="161" t="s">
        <v>13</v>
      </c>
      <c r="C163" s="124" t="e">
        <f>#REF!+C97</f>
        <v>#REF!</v>
      </c>
      <c r="D163" s="58">
        <v>76.8</v>
      </c>
      <c r="E163" s="163" t="e">
        <f t="shared" si="6"/>
        <v>#REF!</v>
      </c>
      <c r="F163" s="164" t="e">
        <f t="shared" si="7"/>
        <v>#REF!</v>
      </c>
      <c r="G163" s="165" t="e">
        <f t="shared" si="10"/>
        <v>#REF!</v>
      </c>
      <c r="H163" s="164" t="e">
        <f t="shared" si="11"/>
        <v>#REF!</v>
      </c>
    </row>
    <row r="164" spans="2:8" ht="15.75" x14ac:dyDescent="0.25">
      <c r="B164" s="206" t="s">
        <v>43</v>
      </c>
      <c r="C164" s="124">
        <f>C96</f>
        <v>4.5999999999999999E-2</v>
      </c>
      <c r="D164" s="58">
        <v>120</v>
      </c>
      <c r="E164" s="163">
        <f t="shared" si="6"/>
        <v>5.52</v>
      </c>
      <c r="F164" s="164">
        <f t="shared" si="7"/>
        <v>4.5999999999999999E-2</v>
      </c>
      <c r="G164" s="165">
        <f t="shared" si="10"/>
        <v>248.39999999999998</v>
      </c>
      <c r="H164" s="164">
        <f t="shared" si="11"/>
        <v>2.0699999999999998</v>
      </c>
    </row>
    <row r="165" spans="2:8" ht="15.75" x14ac:dyDescent="0.25">
      <c r="B165" s="206" t="s">
        <v>35</v>
      </c>
      <c r="C165" s="160">
        <f>C98</f>
        <v>2.0000000000000001E-4</v>
      </c>
      <c r="D165" s="58">
        <v>492.4</v>
      </c>
      <c r="E165" s="163">
        <f t="shared" si="6"/>
        <v>9.8479999999999998E-2</v>
      </c>
      <c r="F165" s="164">
        <f t="shared" si="7"/>
        <v>2.0000000000000001E-4</v>
      </c>
      <c r="G165" s="165">
        <f t="shared" si="10"/>
        <v>4.4315999999999995</v>
      </c>
      <c r="H165" s="164">
        <f t="shared" si="11"/>
        <v>8.9999999999999993E-3</v>
      </c>
    </row>
    <row r="166" spans="2:8" ht="15.75" x14ac:dyDescent="0.25">
      <c r="B166" s="75" t="s">
        <v>18</v>
      </c>
      <c r="C166" s="124">
        <f>C102</f>
        <v>0.03</v>
      </c>
      <c r="D166" s="58">
        <v>76</v>
      </c>
      <c r="E166" s="58">
        <f t="shared" si="6"/>
        <v>2.2799999999999998</v>
      </c>
      <c r="F166" s="152">
        <f t="shared" si="7"/>
        <v>0.03</v>
      </c>
      <c r="G166" s="153">
        <f t="shared" si="10"/>
        <v>102.6</v>
      </c>
      <c r="H166" s="152">
        <f t="shared" si="11"/>
        <v>1.3499999999999999</v>
      </c>
    </row>
    <row r="167" spans="2:8" ht="15.75" x14ac:dyDescent="0.25">
      <c r="B167" s="158"/>
      <c r="C167" s="124"/>
      <c r="D167" s="58"/>
      <c r="E167" s="127" t="e">
        <f>SUM(E151:E166)</f>
        <v>#VALUE!</v>
      </c>
      <c r="F167" s="159"/>
      <c r="G167" s="127" t="e">
        <f>SUM(G151:G166)</f>
        <v>#VALUE!</v>
      </c>
      <c r="H167" s="127" t="e">
        <f>SUM(H151:H166)</f>
        <v>#VALUE!</v>
      </c>
    </row>
  </sheetData>
  <sortState ref="B66:H81">
    <sortCondition ref="B65"/>
  </sortState>
  <mergeCells count="20">
    <mergeCell ref="B1:C1"/>
    <mergeCell ref="D1:H1"/>
    <mergeCell ref="B2:H2"/>
    <mergeCell ref="B3:H3"/>
    <mergeCell ref="C38:E38"/>
    <mergeCell ref="B106:D106"/>
    <mergeCell ref="B107:D107"/>
    <mergeCell ref="B9:H9"/>
    <mergeCell ref="B15:H15"/>
    <mergeCell ref="B61:D61"/>
    <mergeCell ref="B4:E4"/>
    <mergeCell ref="B5:E6"/>
    <mergeCell ref="F5:H6"/>
    <mergeCell ref="B8:H8"/>
    <mergeCell ref="G149:H149"/>
    <mergeCell ref="B149:B150"/>
    <mergeCell ref="C149:C150"/>
    <mergeCell ref="D149:D150"/>
    <mergeCell ref="E149:E150"/>
    <mergeCell ref="F149:F150"/>
  </mergeCells>
  <pageMargins left="0.70866141732283472" right="0.70866141732283472" top="0.35433070866141736" bottom="0.35433070866141736" header="0.31496062992125984" footer="0.31496062992125984"/>
  <pageSetup paperSize="9" scale="62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10</vt:i4>
      </vt:variant>
      <vt:variant>
        <vt:lpstr>Именованные диапазоны</vt:lpstr>
      </vt:variant>
      <vt:variant>
        <vt:i4>2</vt:i4>
      </vt:variant>
    </vt:vector>
  </HeadingPairs>
  <TitlesOfParts>
    <vt:vector size="12" baseType="lpstr"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'1'!Область_печати</vt:lpstr>
      <vt:lpstr>'2'!Область_печати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2026-08-26T11:36:16Z</dcterms:modified>
</cp:coreProperties>
</file>