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Desktop\"/>
    </mc:Choice>
  </mc:AlternateContent>
  <bookViews>
    <workbookView xWindow="0" yWindow="0" windowWidth="20490" windowHeight="8355"/>
  </bookViews>
  <sheets>
    <sheet name="Титульн.лист" sheetId="17" r:id="rId1"/>
    <sheet name="Доходы,Расходы " sheetId="18" r:id="rId2"/>
    <sheet name="Закупки" sheetId="19" r:id="rId3"/>
    <sheet name="МБ" sheetId="2" r:id="rId4"/>
    <sheet name="РБ" sheetId="3" r:id="rId5"/>
    <sheet name="платные услуги" sheetId="4" r:id="rId6"/>
    <sheet name="родит плата" sheetId="6" r:id="rId7"/>
    <sheet name="аренда" sheetId="5" r:id="rId8"/>
    <sheet name="целевые (2)" sheetId="11" r:id="rId9"/>
  </sheets>
  <externalReferences>
    <externalReference r:id="rId10"/>
  </externalReferences>
  <definedNames>
    <definedName name="sub_10100" localSheetId="1">'Доходы,Расходы '!$A$9</definedName>
    <definedName name="sub_1022223" localSheetId="2">Закупки!$A$38</definedName>
    <definedName name="sub_110001" localSheetId="1">'Доходы,Расходы '!$A$6</definedName>
    <definedName name="sub_11002" localSheetId="1">'Доходы,Расходы '!$A$7</definedName>
    <definedName name="sub_1102" localSheetId="2">Закупки!$A$1</definedName>
    <definedName name="sub_111" localSheetId="1">'Доходы,Расходы '!$A$3</definedName>
    <definedName name="sub_111118" localSheetId="1">'Доходы,Расходы '!$A$166</definedName>
    <definedName name="sub_111119" localSheetId="1">'Доходы,Расходы '!$A$168</definedName>
    <definedName name="sub_111120" localSheetId="1">'Доходы,Расходы '!$A$218</definedName>
    <definedName name="sub_111121" localSheetId="1">'Доходы,Расходы '!$A$220</definedName>
    <definedName name="sub_111122" localSheetId="1">'Доходы,Расходы '!$A$269</definedName>
    <definedName name="sub_111123" localSheetId="1">'Доходы,Расходы '!$A$271</definedName>
    <definedName name="sub_1980" localSheetId="1">'Доходы,Расходы '!$A$26</definedName>
    <definedName name="sub_2000" localSheetId="1">'Доходы,Расходы '!$A$30</definedName>
    <definedName name="sub_2005" localSheetId="1">'Доходы,Расходы '!$A$115</definedName>
    <definedName name="sub_2600" localSheetId="1">'Доходы,Расходы '!$A$112</definedName>
    <definedName name="sub_26000" localSheetId="2">Закупки!$B$6</definedName>
    <definedName name="sub_2601" localSheetId="1">'Доходы,Расходы '!$A$113</definedName>
    <definedName name="sub_2603" localSheetId="1">'Доходы,Расходы '!$A$117</definedName>
    <definedName name="sub_2604" localSheetId="1">'Доходы,Расходы '!$A$118</definedName>
    <definedName name="sub_26100" localSheetId="2">Закупки!$B$7</definedName>
    <definedName name="sub_26200" localSheetId="2">Закупки!$B$9</definedName>
    <definedName name="sub_26300" localSheetId="2">Закупки!$B$10</definedName>
    <definedName name="sub_26310" localSheetId="2">Закупки!$B$13</definedName>
    <definedName name="sub_263102" localSheetId="2">Закупки!$B$14</definedName>
    <definedName name="sub_26400" localSheetId="2">Закупки!$B$16</definedName>
    <definedName name="sub_26410" localSheetId="2">Закупки!$B$17</definedName>
    <definedName name="sub_26420" localSheetId="2">Закупки!$B$22</definedName>
    <definedName name="sub_26421" localSheetId="2">Закупки!$B$25</definedName>
    <definedName name="sub_26430" localSheetId="2">Закупки!$B$27</definedName>
    <definedName name="sub_264301" localSheetId="2">Закупки!$A$28</definedName>
    <definedName name="sub_264302" localSheetId="2">Закупки!$B$29</definedName>
    <definedName name="sub_26440" localSheetId="2">Закупки!$B$30</definedName>
    <definedName name="sub_264511" localSheetId="2">Закупки!$B$37</definedName>
    <definedName name="sub_264512" localSheetId="2">Закупки!$F$3</definedName>
    <definedName name="sub_3000" localSheetId="1">'Доходы,Расходы '!$A$121</definedName>
    <definedName name="sub_4000" localSheetId="1">'Доходы,Расходы '!$A$126</definedName>
    <definedName name="_xlnm.Print_Area" localSheetId="7">аренда!$A$1:$CB$24</definedName>
    <definedName name="_xlnm.Print_Area" localSheetId="1">'Доходы,Расходы '!$A$1:$I$283</definedName>
    <definedName name="_xlnm.Print_Area" localSheetId="3">МБ!$A$1:$CB$295</definedName>
    <definedName name="_xlnm.Print_Area" localSheetId="5">'платные услуги'!$A$1:$CB$174</definedName>
    <definedName name="_xlnm.Print_Area" localSheetId="4">РБ!$A$1:$CB$280</definedName>
    <definedName name="_xlnm.Print_Area" localSheetId="6">'родит плата'!$A$1:$CB$84</definedName>
    <definedName name="_xlnm.Print_Area" localSheetId="0">Титульн.лист!$A$1:$K$22</definedName>
    <definedName name="_xlnm.Print_Area" localSheetId="8">'целевые (2)'!$A$1:$CB$213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280" i="3" l="1"/>
  <c r="BG278" i="3"/>
  <c r="CD213" i="11"/>
  <c r="F83" i="18"/>
  <c r="BW294" i="2"/>
  <c r="BW293" i="2"/>
  <c r="BG292" i="2"/>
  <c r="BQ287" i="2"/>
  <c r="BQ281" i="2"/>
  <c r="BQ276" i="2"/>
  <c r="BQ274" i="2" s="1"/>
  <c r="BE269" i="2"/>
  <c r="CC270" i="2"/>
  <c r="AF250" i="2"/>
  <c r="CC250" i="2" s="1"/>
  <c r="AF249" i="2"/>
  <c r="CC249" i="2" s="1"/>
  <c r="AF248" i="2"/>
  <c r="CC248" i="2" s="1"/>
  <c r="BQ289" i="2" l="1"/>
  <c r="BE276" i="2"/>
  <c r="CC278" i="2" s="1"/>
  <c r="CC289" i="2" s="1"/>
  <c r="BE281" i="2"/>
  <c r="CC282" i="2" s="1"/>
  <c r="BE287" i="2"/>
  <c r="CC288" i="2" s="1"/>
  <c r="BP190" i="2"/>
  <c r="CD189" i="2"/>
  <c r="BN202" i="3"/>
  <c r="BD175" i="3"/>
  <c r="BD174" i="3"/>
  <c r="BD165" i="3"/>
  <c r="BD164" i="3"/>
  <c r="BD155" i="3"/>
  <c r="BW108" i="2"/>
  <c r="BN108" i="2"/>
  <c r="BD108" i="2"/>
  <c r="CC105" i="2"/>
  <c r="BG295" i="2" l="1"/>
  <c r="F88" i="18"/>
  <c r="BG291" i="2"/>
  <c r="BE82" i="2"/>
  <c r="BU213" i="11"/>
  <c r="BU210" i="11"/>
  <c r="BU212" i="11"/>
  <c r="BG209" i="11"/>
  <c r="BU211" i="11" l="1"/>
  <c r="F19" i="18"/>
  <c r="F271" i="18" l="1"/>
  <c r="BG174" i="4"/>
  <c r="BG172" i="4"/>
  <c r="BS153" i="4"/>
  <c r="BH153" i="4"/>
  <c r="AU153" i="4"/>
  <c r="CD152" i="4"/>
  <c r="BW143" i="4"/>
  <c r="BN143" i="4"/>
  <c r="BD143" i="4"/>
  <c r="BG85" i="6" l="1"/>
  <c r="BH175" i="4"/>
  <c r="BW170" i="4"/>
  <c r="BN170" i="4"/>
  <c r="BD170" i="4"/>
  <c r="CB280" i="3" l="1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Q245" i="3"/>
  <c r="BW166" i="3"/>
  <c r="BN166" i="3"/>
  <c r="BD166" i="3"/>
  <c r="BQ21" i="3"/>
  <c r="BE93" i="4"/>
  <c r="G35" i="19" l="1"/>
  <c r="BW156" i="11" l="1"/>
  <c r="BO156" i="11"/>
  <c r="BN156" i="11"/>
  <c r="BE156" i="11"/>
  <c r="BW141" i="11"/>
  <c r="BO141" i="11"/>
  <c r="BN141" i="11"/>
  <c r="BE141" i="11"/>
  <c r="G12" i="18"/>
  <c r="H12" i="18"/>
  <c r="G15" i="18"/>
  <c r="H15" i="18"/>
  <c r="BW112" i="4"/>
  <c r="BO112" i="4"/>
  <c r="BN112" i="4"/>
  <c r="BE112" i="4"/>
  <c r="BW93" i="11"/>
  <c r="G137" i="18"/>
  <c r="G131" i="18" s="1"/>
  <c r="H137" i="18"/>
  <c r="H131" i="18" s="1"/>
  <c r="CD156" i="11" l="1"/>
  <c r="F165" i="18"/>
  <c r="F64" i="18" s="1"/>
  <c r="I43" i="19"/>
  <c r="I42" i="19" s="1"/>
  <c r="H43" i="19"/>
  <c r="H42" i="19" s="1"/>
  <c r="J34" i="19"/>
  <c r="I34" i="19"/>
  <c r="H34" i="19"/>
  <c r="J30" i="19"/>
  <c r="I30" i="19"/>
  <c r="H30" i="19"/>
  <c r="G30" i="19"/>
  <c r="I23" i="19"/>
  <c r="I22" i="19" s="1"/>
  <c r="H23" i="19"/>
  <c r="H22" i="19" s="1"/>
  <c r="J22" i="19"/>
  <c r="J17" i="19"/>
  <c r="J16" i="19" s="1"/>
  <c r="J10" i="19"/>
  <c r="I10" i="19"/>
  <c r="H10" i="19"/>
  <c r="G10" i="19"/>
  <c r="H281" i="18"/>
  <c r="G281" i="18"/>
  <c r="F281" i="18"/>
  <c r="H276" i="18"/>
  <c r="G276" i="18"/>
  <c r="F276" i="18"/>
  <c r="I272" i="18"/>
  <c r="H272" i="18"/>
  <c r="G272" i="18"/>
  <c r="F272" i="18"/>
  <c r="H265" i="18"/>
  <c r="G265" i="18"/>
  <c r="H263" i="18"/>
  <c r="G263" i="18"/>
  <c r="F263" i="18"/>
  <c r="H257" i="18"/>
  <c r="G257" i="18"/>
  <c r="F257" i="18"/>
  <c r="H252" i="18"/>
  <c r="G252" i="18"/>
  <c r="F252" i="18"/>
  <c r="H244" i="18"/>
  <c r="G244" i="18"/>
  <c r="F244" i="18"/>
  <c r="H240" i="18"/>
  <c r="H234" i="18" s="1"/>
  <c r="G240" i="18"/>
  <c r="G234" i="18" s="1"/>
  <c r="F240" i="18"/>
  <c r="H230" i="18"/>
  <c r="G230" i="18"/>
  <c r="F230" i="18"/>
  <c r="H225" i="18"/>
  <c r="G225" i="18"/>
  <c r="F225" i="18"/>
  <c r="H221" i="18"/>
  <c r="G221" i="18"/>
  <c r="F221" i="18"/>
  <c r="I214" i="18"/>
  <c r="H214" i="18"/>
  <c r="G214" i="18"/>
  <c r="F214" i="18"/>
  <c r="H212" i="18"/>
  <c r="G212" i="18"/>
  <c r="F212" i="18"/>
  <c r="H206" i="18"/>
  <c r="G206" i="18"/>
  <c r="F206" i="18"/>
  <c r="H201" i="18"/>
  <c r="G201" i="18"/>
  <c r="F201" i="18"/>
  <c r="H193" i="18"/>
  <c r="G193" i="18"/>
  <c r="F193" i="18"/>
  <c r="H189" i="18"/>
  <c r="G189" i="18"/>
  <c r="G183" i="18" s="1"/>
  <c r="G182" i="18" s="1"/>
  <c r="F189" i="18"/>
  <c r="F183" i="18" s="1"/>
  <c r="F182" i="18" s="1"/>
  <c r="H183" i="18"/>
  <c r="H182" i="18" s="1"/>
  <c r="H178" i="18"/>
  <c r="G178" i="18"/>
  <c r="F178" i="18"/>
  <c r="H173" i="18"/>
  <c r="G173" i="18"/>
  <c r="F173" i="18"/>
  <c r="I169" i="18"/>
  <c r="H169" i="18"/>
  <c r="G169" i="18"/>
  <c r="F169" i="18"/>
  <c r="I162" i="18"/>
  <c r="H162" i="18"/>
  <c r="G162" i="18"/>
  <c r="H160" i="18"/>
  <c r="G160" i="18"/>
  <c r="F160" i="18"/>
  <c r="H154" i="18"/>
  <c r="G154" i="18"/>
  <c r="F154" i="18"/>
  <c r="H149" i="18"/>
  <c r="H130" i="18" s="1"/>
  <c r="G149" i="18"/>
  <c r="F149" i="18"/>
  <c r="H141" i="18"/>
  <c r="G141" i="18"/>
  <c r="F141" i="18"/>
  <c r="G38" i="18"/>
  <c r="G37" i="18" s="1"/>
  <c r="H126" i="18"/>
  <c r="G126" i="18"/>
  <c r="F126" i="18"/>
  <c r="H121" i="18"/>
  <c r="G121" i="18"/>
  <c r="F121" i="18"/>
  <c r="I118" i="18"/>
  <c r="H118" i="18"/>
  <c r="G118" i="18"/>
  <c r="F118" i="18"/>
  <c r="I112" i="18"/>
  <c r="H112" i="18"/>
  <c r="I19" i="19" s="1"/>
  <c r="G112" i="18"/>
  <c r="H19" i="19" s="1"/>
  <c r="H110" i="18"/>
  <c r="G110" i="18"/>
  <c r="F110" i="18"/>
  <c r="H104" i="18"/>
  <c r="G104" i="18"/>
  <c r="F104" i="18"/>
  <c r="H99" i="18"/>
  <c r="G99" i="18"/>
  <c r="H91" i="18"/>
  <c r="G91" i="18"/>
  <c r="F91" i="18"/>
  <c r="H87" i="18"/>
  <c r="G87" i="18"/>
  <c r="H85" i="18"/>
  <c r="H81" i="18" s="1"/>
  <c r="H80" i="18" s="1"/>
  <c r="G85" i="18"/>
  <c r="H76" i="18"/>
  <c r="G76" i="18"/>
  <c r="F76" i="18"/>
  <c r="H71" i="18"/>
  <c r="G71" i="18"/>
  <c r="F71" i="18"/>
  <c r="H70" i="18"/>
  <c r="G70" i="18"/>
  <c r="F70" i="18"/>
  <c r="H69" i="18"/>
  <c r="G69" i="18"/>
  <c r="F69" i="18"/>
  <c r="I68" i="18"/>
  <c r="H67" i="18"/>
  <c r="G67" i="18"/>
  <c r="H66" i="18"/>
  <c r="G66" i="18"/>
  <c r="F66" i="18"/>
  <c r="H65" i="18"/>
  <c r="G65" i="18"/>
  <c r="H64" i="18"/>
  <c r="H62" i="18" s="1"/>
  <c r="G64" i="18"/>
  <c r="I62" i="18"/>
  <c r="H60" i="18"/>
  <c r="G60" i="18"/>
  <c r="F60" i="18"/>
  <c r="H54" i="18"/>
  <c r="G54" i="18"/>
  <c r="F54" i="18"/>
  <c r="H53" i="18"/>
  <c r="G53" i="18"/>
  <c r="F53" i="18"/>
  <c r="H52" i="18"/>
  <c r="G52" i="18"/>
  <c r="F52" i="18"/>
  <c r="H50" i="18"/>
  <c r="G50" i="18"/>
  <c r="G49" i="18" s="1"/>
  <c r="H48" i="18"/>
  <c r="G48" i="18"/>
  <c r="F48" i="18"/>
  <c r="H47" i="18"/>
  <c r="G47" i="18"/>
  <c r="F47" i="18"/>
  <c r="H46" i="18"/>
  <c r="G46" i="18"/>
  <c r="F46" i="18"/>
  <c r="H44" i="18"/>
  <c r="H42" i="18" s="1"/>
  <c r="H41" i="18" s="1"/>
  <c r="G44" i="18"/>
  <c r="G42" i="18" s="1"/>
  <c r="G41" i="18" s="1"/>
  <c r="F44" i="18"/>
  <c r="F42" i="18" s="1"/>
  <c r="F41" i="18" s="1"/>
  <c r="H38" i="18"/>
  <c r="H37" i="18" s="1"/>
  <c r="H36" i="18"/>
  <c r="G36" i="18"/>
  <c r="F36" i="18"/>
  <c r="H33" i="18"/>
  <c r="G33" i="18"/>
  <c r="H18" i="18"/>
  <c r="G18" i="18"/>
  <c r="G130" i="18" l="1"/>
  <c r="G233" i="18"/>
  <c r="H49" i="18"/>
  <c r="G68" i="18"/>
  <c r="H68" i="18"/>
  <c r="H233" i="18"/>
  <c r="F68" i="18"/>
  <c r="G62" i="18"/>
  <c r="G81" i="18"/>
  <c r="G80" i="18" s="1"/>
  <c r="H17" i="19"/>
  <c r="H16" i="19" s="1"/>
  <c r="H6" i="19" s="1"/>
  <c r="H41" i="19"/>
  <c r="H40" i="19" s="1"/>
  <c r="I41" i="19"/>
  <c r="I40" i="19" s="1"/>
  <c r="I17" i="19"/>
  <c r="I16" i="19" s="1"/>
  <c r="I6" i="19" s="1"/>
  <c r="J6" i="19"/>
  <c r="G35" i="18"/>
  <c r="G31" i="18" s="1"/>
  <c r="G30" i="18" s="1"/>
  <c r="G8" i="18" s="1"/>
  <c r="H35" i="18"/>
  <c r="H31" i="18" s="1"/>
  <c r="H30" i="18" s="1"/>
  <c r="H8" i="18" s="1"/>
  <c r="BW124" i="11" l="1"/>
  <c r="BN124" i="11"/>
  <c r="BD124" i="11"/>
  <c r="BU109" i="11"/>
  <c r="BK109" i="11"/>
  <c r="AY109" i="11"/>
  <c r="CD107" i="11"/>
  <c r="BD99" i="2" l="1"/>
  <c r="BE85" i="2"/>
  <c r="BW61" i="6" l="1"/>
  <c r="BN61" i="6"/>
  <c r="BW59" i="3"/>
  <c r="BW155" i="3"/>
  <c r="BN155" i="3"/>
  <c r="AY143" i="2"/>
  <c r="BR34" i="2"/>
  <c r="AP34" i="2"/>
  <c r="BF34" i="2"/>
  <c r="BW99" i="2"/>
  <c r="BN99" i="2"/>
  <c r="BE190" i="11" l="1"/>
  <c r="BE174" i="11"/>
  <c r="BO93" i="11"/>
  <c r="BD61" i="6"/>
  <c r="BQ260" i="3"/>
  <c r="BN59" i="3"/>
  <c r="BE59" i="3"/>
  <c r="BE93" i="11" l="1"/>
  <c r="BD134" i="4"/>
  <c r="BD124" i="4"/>
  <c r="F166" i="18" l="1"/>
  <c r="BN134" i="4"/>
  <c r="BW134" i="4"/>
  <c r="BD207" i="11"/>
  <c r="BW207" i="11"/>
  <c r="F162" i="18" l="1"/>
  <c r="G23" i="19" s="1"/>
  <c r="BN207" i="11"/>
  <c r="BW94" i="4"/>
  <c r="BO94" i="4"/>
  <c r="BN94" i="4"/>
  <c r="BE94" i="4"/>
  <c r="BW78" i="4"/>
  <c r="BO78" i="4"/>
  <c r="BN78" i="4"/>
  <c r="BE78" i="4"/>
  <c r="F238" i="18" l="1"/>
  <c r="G22" i="19"/>
  <c r="BW276" i="3"/>
  <c r="BN276" i="3"/>
  <c r="BD276" i="3"/>
  <c r="CC272" i="3"/>
  <c r="F35" i="18" l="1"/>
  <c r="F234" i="18"/>
  <c r="BE240" i="3"/>
  <c r="BE258" i="3" s="1"/>
  <c r="CC259" i="3" s="1"/>
  <c r="AF221" i="3"/>
  <c r="CC221" i="3" s="1"/>
  <c r="AF220" i="3"/>
  <c r="CC220" i="3" s="1"/>
  <c r="AF219" i="3"/>
  <c r="CC219" i="3" s="1"/>
  <c r="BP179" i="2"/>
  <c r="CD178" i="2"/>
  <c r="CC241" i="3" l="1"/>
  <c r="BE252" i="3"/>
  <c r="CC253" i="3" s="1"/>
  <c r="BE247" i="3"/>
  <c r="CC249" i="3" s="1"/>
  <c r="CC260" i="3" l="1"/>
  <c r="BP232" i="2"/>
  <c r="CD231" i="2"/>
  <c r="BP220" i="2"/>
  <c r="CD219" i="2"/>
  <c r="BP205" i="2"/>
  <c r="CD204" i="2"/>
  <c r="CD188" i="2"/>
  <c r="BW126" i="2" l="1"/>
  <c r="BO126" i="2"/>
  <c r="BE126" i="2"/>
  <c r="W33" i="2" l="1"/>
  <c r="W17" i="2"/>
  <c r="BW62" i="2" l="1"/>
  <c r="BO62" i="2"/>
  <c r="BE62" i="2"/>
  <c r="BU82" i="6" l="1"/>
  <c r="BK82" i="6"/>
  <c r="AY82" i="6"/>
  <c r="BW50" i="6"/>
  <c r="BN50" i="6"/>
  <c r="BD50" i="6"/>
  <c r="BU41" i="6"/>
  <c r="BK41" i="6"/>
  <c r="AY41" i="6"/>
  <c r="BW30" i="6"/>
  <c r="BN30" i="6"/>
  <c r="BD30" i="6"/>
  <c r="BW19" i="6"/>
  <c r="BN19" i="6"/>
  <c r="BD19" i="6"/>
  <c r="BW20" i="5"/>
  <c r="BO20" i="5"/>
  <c r="BE20" i="5"/>
  <c r="BW124" i="4"/>
  <c r="BG180" i="4" s="1"/>
  <c r="BN124" i="4"/>
  <c r="BG176" i="4" s="1"/>
  <c r="BG63" i="6" l="1"/>
  <c r="BG84" i="6" s="1"/>
  <c r="BW177" i="3"/>
  <c r="BN177" i="3"/>
  <c r="BD177" i="3"/>
  <c r="BW140" i="3"/>
  <c r="BO140" i="3"/>
  <c r="BE140" i="3"/>
  <c r="BS130" i="3"/>
  <c r="BH130" i="3"/>
  <c r="AU130" i="3"/>
  <c r="BW161" i="2"/>
  <c r="BO161" i="2"/>
  <c r="BE161" i="2"/>
  <c r="BW85" i="2"/>
  <c r="BO85" i="2"/>
  <c r="BS52" i="2"/>
  <c r="BH52" i="2"/>
  <c r="AU52" i="2"/>
  <c r="BR18" i="2"/>
  <c r="BF18" i="2"/>
  <c r="AP18" i="2"/>
  <c r="F100" i="18" s="1"/>
  <c r="F50" i="18" l="1"/>
  <c r="F49" i="18" s="1"/>
  <c r="F99" i="18"/>
  <c r="F269" i="18"/>
  <c r="F265" i="18" s="1"/>
  <c r="F233" i="18" s="1"/>
  <c r="F15" i="18" s="1"/>
  <c r="G39" i="19"/>
  <c r="BG286" i="3"/>
  <c r="BG288" i="3" s="1"/>
  <c r="BG297" i="2"/>
  <c r="BY298" i="2"/>
  <c r="BY303" i="2"/>
  <c r="F117" i="18"/>
  <c r="F67" i="18" s="1"/>
  <c r="BN194" i="3"/>
  <c r="BG282" i="3"/>
  <c r="BG284" i="3" s="1"/>
  <c r="G43" i="19" l="1"/>
  <c r="G42" i="19" s="1"/>
  <c r="G34" i="19"/>
  <c r="BG300" i="2"/>
  <c r="BY299" i="2"/>
  <c r="DP28" i="3"/>
  <c r="BG221" i="11" l="1"/>
  <c r="BU219" i="11"/>
  <c r="BG217" i="11"/>
  <c r="BU215" i="11"/>
  <c r="BN93" i="11"/>
  <c r="CD74" i="11"/>
  <c r="BQ74" i="11"/>
  <c r="CD68" i="11"/>
  <c r="CD64" i="11"/>
  <c r="CD56" i="11"/>
  <c r="BQ37" i="11"/>
  <c r="CD36" i="11"/>
  <c r="BQ28" i="11"/>
  <c r="CD27" i="11"/>
  <c r="BQ19" i="11"/>
  <c r="CD18" i="11"/>
  <c r="F133" i="18" l="1"/>
  <c r="F33" i="18" s="1"/>
  <c r="CD75" i="11"/>
  <c r="AW54" i="11"/>
  <c r="BG72" i="11" s="1"/>
  <c r="BU221" i="11"/>
  <c r="BU217" i="11"/>
  <c r="BG213" i="11"/>
  <c r="BG302" i="2"/>
  <c r="BG65" i="6"/>
  <c r="BG90" i="6" s="1"/>
  <c r="BG64" i="6"/>
  <c r="BG87" i="6" s="1"/>
  <c r="BS30" i="5"/>
  <c r="BS26" i="5"/>
  <c r="BS22" i="5"/>
  <c r="BG182" i="4"/>
  <c r="BG28" i="5" l="1"/>
  <c r="BG32" i="5"/>
  <c r="BG66" i="11"/>
  <c r="BG61" i="11"/>
  <c r="BG55" i="11"/>
  <c r="BG54" i="11" s="1"/>
  <c r="BG305" i="2"/>
  <c r="BY304" i="2"/>
  <c r="BG59" i="11" l="1"/>
  <c r="BG74" i="11" s="1"/>
  <c r="BP75" i="3"/>
  <c r="F138" i="18" l="1"/>
  <c r="BP20" i="5"/>
  <c r="F137" i="18" l="1"/>
  <c r="F131" i="18" s="1"/>
  <c r="F130" i="18" s="1"/>
  <c r="BP126" i="2"/>
  <c r="CD61" i="2"/>
  <c r="F18" i="18" l="1"/>
  <c r="CC18" i="3"/>
  <c r="CC20" i="3"/>
  <c r="CC19" i="3"/>
  <c r="CC74" i="6"/>
  <c r="CC42" i="6"/>
  <c r="CC44" i="6"/>
  <c r="CC33" i="6"/>
  <c r="BG24" i="5"/>
  <c r="CC20" i="5"/>
  <c r="CC19" i="5"/>
  <c r="BQ42" i="4"/>
  <c r="BQ57" i="4" s="1"/>
  <c r="BQ19" i="4"/>
  <c r="AN18" i="4"/>
  <c r="AF18" i="4" s="1"/>
  <c r="CC18" i="4" s="1"/>
  <c r="BN203" i="3"/>
  <c r="CC82" i="3"/>
  <c r="CC81" i="3"/>
  <c r="CC80" i="3"/>
  <c r="CD160" i="2"/>
  <c r="CD142" i="2"/>
  <c r="CD125" i="2"/>
  <c r="CD51" i="2"/>
  <c r="BG277" i="3" l="1"/>
  <c r="F6" i="18" s="1"/>
  <c r="F115" i="18"/>
  <c r="F112" i="18" s="1"/>
  <c r="G19" i="19" s="1"/>
  <c r="BG178" i="4"/>
  <c r="AW92" i="3"/>
  <c r="BG110" i="3" s="1"/>
  <c r="BE49" i="4"/>
  <c r="CC50" i="4" s="1"/>
  <c r="BE44" i="4"/>
  <c r="CC46" i="4" s="1"/>
  <c r="BE55" i="4"/>
  <c r="CC56" i="4" s="1"/>
  <c r="BE37" i="4"/>
  <c r="CC38" i="4" s="1"/>
  <c r="CD79" i="6"/>
  <c r="F114" i="5" l="1"/>
  <c r="F65" i="18"/>
  <c r="F62" i="18" s="1"/>
  <c r="G17" i="19"/>
  <c r="G16" i="19" s="1"/>
  <c r="G6" i="19" s="1"/>
  <c r="G41" i="19"/>
  <c r="G40" i="19" s="1"/>
  <c r="BG99" i="3"/>
  <c r="BG93" i="3"/>
  <c r="BG92" i="3" s="1"/>
  <c r="BG104" i="3"/>
  <c r="BG97" i="3" l="1"/>
  <c r="BG112" i="3" s="1"/>
  <c r="F87" i="18" l="1"/>
  <c r="F81" i="18" s="1"/>
  <c r="F80" i="18" s="1"/>
  <c r="F13" i="18" s="1"/>
  <c r="F12" i="18" s="1"/>
  <c r="F38" i="18" l="1"/>
  <c r="F37" i="18" s="1"/>
  <c r="F31" i="18" s="1"/>
  <c r="F30" i="18" s="1"/>
  <c r="F8" i="18" s="1"/>
  <c r="J8" i="18"/>
  <c r="K8" i="18" l="1"/>
</calcChain>
</file>

<file path=xl/sharedStrings.xml><?xml version="1.0" encoding="utf-8"?>
<sst xmlns="http://schemas.openxmlformats.org/spreadsheetml/2006/main" count="2156" uniqueCount="513">
  <si>
    <t>УТВЕРЖДЕНО</t>
  </si>
  <si>
    <t>План финансово-хозяйственной деятельности</t>
  </si>
  <si>
    <t>бюджетного (автономного) учреждения города Новочебоксарска</t>
  </si>
  <si>
    <t>КОДЫ</t>
  </si>
  <si>
    <t>Дата</t>
  </si>
  <si>
    <t>х</t>
  </si>
  <si>
    <t>Наименование муниципального учреждения</t>
  </si>
  <si>
    <t>ПО ОКПО</t>
  </si>
  <si>
    <t>Наименование учредителя или главного распорядителя средств бюджета города Новочебоксарска</t>
  </si>
  <si>
    <t>Отдел образования администрации города Новочебоксарска Чувашской Республики</t>
  </si>
  <si>
    <t>Глава по БК</t>
  </si>
  <si>
    <t>Адрес фактического местонахождения муниципального учреждения</t>
  </si>
  <si>
    <t>Единица измерения: рублей</t>
  </si>
  <si>
    <t>по ОКЕИ</t>
  </si>
  <si>
    <t>Муниципальное бюджетное дошкольное образовательное учреждение  "Детский сад общеразвивающего вида с приоритетным осуществлением деятельности по физическому развитию детей № 2 "Калинка"  города Новочебоксарска Чувашской Республики</t>
  </si>
  <si>
    <t>429965, Чувашская Республика, г. Новочебоксарск , ул.Первомайская, 10</t>
  </si>
  <si>
    <t>Наименование муниципального учреждения:  Муниципальное бюджетное дошкольное образовательное учреждение  "Детский сад общеразвивающего вида с приоритетным осуществлением деятельности по физическому развитию детей № 2 "Калинка"  города Новочебоксарска Чувашской Республики</t>
  </si>
  <si>
    <t>Расчеты (обоснования) к плану финансово-хозяйственной деятельности учреждения</t>
  </si>
  <si>
    <t>1. Расчет (обоснование) расходов на уплату налогов, сборов и иных платежей                                     (КОСГУ 291)</t>
  </si>
  <si>
    <t>Дополнительная классификация</t>
  </si>
  <si>
    <t>974 0701 Ц710170670 (974401)</t>
  </si>
  <si>
    <t>Код видов расходов</t>
  </si>
  <si>
    <t>851</t>
  </si>
  <si>
    <t>Источник финансового обеспечения</t>
  </si>
  <si>
    <t>субсидии на финансовое обеспечение выполнения муниципального задания из бюджета г. Новочебоксарска</t>
  </si>
  <si>
    <t>№ п/п</t>
  </si>
  <si>
    <t>Наименование расходов</t>
  </si>
  <si>
    <t>Налоговая база, руб.</t>
  </si>
  <si>
    <t xml:space="preserve">Ставка налога, % </t>
  </si>
  <si>
    <t>Сумма исчисленного налога, подлежащего уплате, руб. (гр.3×гр.4/100)</t>
  </si>
  <si>
    <t>Налог на имущество</t>
  </si>
  <si>
    <t>Итого:</t>
  </si>
  <si>
    <t>2. Расчет (обоснование) расходов на уплату налогов, сборов и иных платежей                                     (КОСГУ 291)</t>
  </si>
  <si>
    <t>974 0701 Ц710170670 (974400)</t>
  </si>
  <si>
    <t>Земельный налог</t>
  </si>
  <si>
    <t>3. Расчет (обоснование) расходов на закупку товаров, работ, услуг</t>
  </si>
  <si>
    <t>244</t>
  </si>
  <si>
    <t>3.1. Расчет (обоснование) расходов на оплату услуг связи (КОСГУ 221)</t>
  </si>
  <si>
    <t>Количество номеров</t>
  </si>
  <si>
    <t>Количество платежей в год</t>
  </si>
  <si>
    <t>Стоимость за единицу, руб.</t>
  </si>
  <si>
    <t>Сумма, руб.           (гр. 3×гр. 4×гр.5)</t>
  </si>
  <si>
    <t>Услуги телефонной связи</t>
  </si>
  <si>
    <t>3.2. Расчет (обоснование) расходов на оплату коммунальных услуг (КОСГУ 223)</t>
  </si>
  <si>
    <t>Наименование показателя</t>
  </si>
  <si>
    <t>Размер потребления ресурсов</t>
  </si>
  <si>
    <t>Тариф с учетом НДС, руб.</t>
  </si>
  <si>
    <t>Индексация, %</t>
  </si>
  <si>
    <t xml:space="preserve">Сумма, руб.           (гр. 3×гр. 4×гр. 5) </t>
  </si>
  <si>
    <t>3.3. Расчет (обоснование) расходов на оплату работ, услуг по содержанию имущества (КОСГУ 225)</t>
  </si>
  <si>
    <t>Объект</t>
  </si>
  <si>
    <t>Количество работ (услуг)</t>
  </si>
  <si>
    <t>Стоимость работ (услуг), руб.</t>
  </si>
  <si>
    <t>Проведение дезинфекционных работ (дератизация)</t>
  </si>
  <si>
    <t>помещение сада</t>
  </si>
  <si>
    <t>Техобслуживание и ремонт оборудования</t>
  </si>
  <si>
    <t>обрудование</t>
  </si>
  <si>
    <t>Техобслуживание средств тревожной сигнализации</t>
  </si>
  <si>
    <t>тревожная сигнализация</t>
  </si>
  <si>
    <t>Техобслуживание узла учета тепловой энергии</t>
  </si>
  <si>
    <t>узел учета тепловой энергии</t>
  </si>
  <si>
    <t>Техобслуживание автоматической пожарной сигнализации</t>
  </si>
  <si>
    <t>пожарная сигнализация</t>
  </si>
  <si>
    <t>Техобслуживание системы вентиляции</t>
  </si>
  <si>
    <t>ситема вентиляции</t>
  </si>
  <si>
    <t>Техобслуживание системы ПАК "Стрелец-Мониторинг"</t>
  </si>
  <si>
    <t>ПАК "Стрелец-Монниторинг"</t>
  </si>
  <si>
    <t>Техобслуживание домофона</t>
  </si>
  <si>
    <t>домофон</t>
  </si>
  <si>
    <t>Перезарядка и переосвидетельствование огнетушителей</t>
  </si>
  <si>
    <t>огнетушители</t>
  </si>
  <si>
    <t>Проведение электроизмерительных работ</t>
  </si>
  <si>
    <t>электрооборудование</t>
  </si>
  <si>
    <t>Поверка приборов учета и средств измерений</t>
  </si>
  <si>
    <t>приборы учета</t>
  </si>
  <si>
    <t>Техобслуживание ВРУ (вводно-распределительнго устройства) и электрощитовой</t>
  </si>
  <si>
    <t>электрощитовая</t>
  </si>
  <si>
    <t>3.4. Расчет (обоснование) расходов на оплату прочих работ, услуг (КОСГУ 226)</t>
  </si>
  <si>
    <t>Количество договоров</t>
  </si>
  <si>
    <t>Стоимость услуги, руб</t>
  </si>
  <si>
    <t>Медосмотр сотрудников</t>
  </si>
  <si>
    <t>Услуги охраны</t>
  </si>
  <si>
    <t xml:space="preserve">Обучение персонала </t>
  </si>
  <si>
    <t>Изготовление ЭЦП</t>
  </si>
  <si>
    <t>4. Расчет (обоснование) расходов на закупку товаров, работ, услуг</t>
  </si>
  <si>
    <t>247</t>
  </si>
  <si>
    <t>4.1. Расчет (обоснование) расходов на оплату коммунальных услуг (КОСГУ 223)</t>
  </si>
  <si>
    <t>Услуги электроснабжения (КВт)</t>
  </si>
  <si>
    <t>5. Расчет (обоснование) расходов на закупку товаров, работ, услуг</t>
  </si>
  <si>
    <t>974 0701 Ц710170670 (974407)</t>
  </si>
  <si>
    <t>5.1. Расчет (обоснование) расходов на приобретение материальных запасов (КОСГУ 342)</t>
  </si>
  <si>
    <t>Количество детей, чел</t>
  </si>
  <si>
    <t>Средняя стоимость питания в день, руб.</t>
  </si>
  <si>
    <t>Продукты питания для льготной категории детей</t>
  </si>
  <si>
    <t>1. Расчеты (обоснования) выплат персоналу (строка 210)</t>
  </si>
  <si>
    <t>974 0701 Ц710212000 (974400-R19)</t>
  </si>
  <si>
    <t>111</t>
  </si>
  <si>
    <t>субсидии на финансовое обеспечение выполнения муниципального задания из республиканского бюджета</t>
  </si>
  <si>
    <t>1.1. Расчеты (обоснования) расходов на оплату труда (КОСГУ 211)</t>
  </si>
  <si>
    <t>Должность,                 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</si>
  <si>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</si>
  <si>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</si>
  <si>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Фонд оплаты труда в год, руб (гр. 3* гр. 4 * 12)</t>
  </si>
  <si>
    <t>всего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</si>
  <si>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</si>
  <si>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</si>
  <si>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</si>
  <si>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</si>
  <si>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1.</t>
  </si>
  <si>
    <t>Административно-управленческий персонал</t>
  </si>
  <si>
    <t>2.</t>
  </si>
  <si>
    <t>Педагогический персонал</t>
  </si>
  <si>
    <t>3.</t>
  </si>
  <si>
    <t>Прочий персонал</t>
  </si>
  <si>
    <t>№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</si>
  <si>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</si>
  <si>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</si>
  <si>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</si>
  <si>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           (гр. 3×гр. 4×гр.5)</t>
  </si>
  <si>
    <t>Пособие за первые 3 дня по временной нетрудоспособности</t>
  </si>
  <si>
    <t>112</t>
  </si>
  <si>
    <t>Ежемесячное компенсационные выплаты сотрудникам, находящимся в отпуске по уходу за ребенком до достижения им возраста 3 лет</t>
  </si>
  <si>
    <t>119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</si>
  <si>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</si>
  <si>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</si>
  <si>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</si>
  <si>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</si>
  <si>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1.1.</t>
  </si>
  <si>
    <t>в том числе: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</si>
  <si>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</si>
  <si>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</si>
  <si>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</si>
  <si>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</si>
  <si>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</si>
  <si>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</si>
  <si>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</si>
  <si>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</si>
  <si>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</si>
  <si>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</si>
  <si>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</si>
  <si>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</si>
  <si>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</si>
  <si>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</si>
  <si>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</si>
  <si>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</si>
  <si>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</si>
  <si>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</si>
  <si>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</si>
  <si>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</si>
  <si>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</si>
  <si>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</si>
  <si>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</si>
  <si>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 (обоснование) расходов на закупку товаров, работ, услуг</t>
  </si>
  <si>
    <t>2.1. Расчет (обоснование) расходов на оплату услуг связи (КОСГУ 221)</t>
  </si>
  <si>
    <t>Обслуживание компьютерной техники</t>
  </si>
  <si>
    <t>2.3. Расчет (обоснование) расходов на оплату прочих работ, услуг (КОСГУ 226)</t>
  </si>
  <si>
    <t>Бухгалтерское обслуживание</t>
  </si>
  <si>
    <t>Обслуживание и обновление сайта</t>
  </si>
  <si>
    <t>4.</t>
  </si>
  <si>
    <t>Подписка на систему "Образование"</t>
  </si>
  <si>
    <t>2.4. Расчет (обоснование) расходов на приобретение основных средств (КОСГУ 310)</t>
  </si>
  <si>
    <t>Количество</t>
  </si>
  <si>
    <t>Средняя стоимость, руб.</t>
  </si>
  <si>
    <t>Сумма, руб.                 (гр. 3×гр. 4)</t>
  </si>
  <si>
    <t>Приобретение мультимедийной установки</t>
  </si>
  <si>
    <t>2.5. Расчет (обоснование) расходов на приобретение прочих оборотных запасов (материалов) (КОСГУ 346)</t>
  </si>
  <si>
    <t>Приобретение методической литературы</t>
  </si>
  <si>
    <t>Приобретение учебных пособий, игр и игрушек</t>
  </si>
  <si>
    <t>974 0701 Ц710212000 (974499-R19)</t>
  </si>
  <si>
    <t>3.1. Расчет (обоснование) расходов на оплату прочих работ, услуг (КОСГУ 226)</t>
  </si>
  <si>
    <t>974 0701 Ц710170670 (974200)</t>
  </si>
  <si>
    <t>средства от организации платных образовательных услуг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</si>
  <si>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213)</t>
  </si>
  <si>
    <t>1. Расчет (обоснование) расходов на закупку товаров, работ, услуг</t>
  </si>
  <si>
    <t>2.1. Расчет (обоснование) расходов на оплату работ, услуг по содержанию имущества (КОСГУ 225)</t>
  </si>
  <si>
    <t>оборудование</t>
  </si>
  <si>
    <t>1.1. Расчет (обоснование) расходов на оплату прочих работ, услуг (КОСГУ 226)</t>
  </si>
  <si>
    <t>1.2. Расчет (обоснование) расходов на приобретение основных средств (КОСГУ 310)</t>
  </si>
  <si>
    <t>Приобретение канцтоваров</t>
  </si>
  <si>
    <t>974 0701 Ц710170670 (974204)</t>
  </si>
  <si>
    <t>средства от возмещения коммунальных услуг по сдаваемым в аренду помещениям</t>
  </si>
  <si>
    <t>974 0701 Ц710170670 (974208)</t>
  </si>
  <si>
    <t xml:space="preserve">родительская плата за содержание детей </t>
  </si>
  <si>
    <t>Приобретение стиральной машины</t>
  </si>
  <si>
    <t>1.3. Расчет (обоснование) расходов на приобретение продуктов питания (КОСГУ 342)</t>
  </si>
  <si>
    <t>Продукты питания для детей</t>
  </si>
  <si>
    <t>1.4. Расчет (обоснование) расходов на приобретение мягкого инвентаря (КОСГУ 345)</t>
  </si>
  <si>
    <t>1.5. Расчет (обоснование) расходов на приобретение прочих оборотных запасов (материалов)(КОСГУ 346)</t>
  </si>
  <si>
    <t>Моющие средства (стиральный порошок, дез.ср-ва, средство для мытья посуды, пола, мыло детское)</t>
  </si>
  <si>
    <t>Хозтовары (швабры, лопаты,ведра, тазы,кастрюли)</t>
  </si>
  <si>
    <t>Посуда (бокалы, тарелки, стаканы)</t>
  </si>
  <si>
    <t>974 0701 Ц710170670 (974209)</t>
  </si>
  <si>
    <t>средства за питание работников ДОУ</t>
  </si>
  <si>
    <t>2.1. Расчет (обоснование) расходов на приобретение продуктов питания (КОСГУ 342)</t>
  </si>
  <si>
    <t>974 1006 Ц610172260 (974502)</t>
  </si>
  <si>
    <t>субсидии на иные цели (организация временного трудоустройства несовершеннолетних граждан в возрасте от 14 до 18 лет в свободное от учебы время)</t>
  </si>
  <si>
    <t>974 0701 Ц711572070 (974501)</t>
  </si>
  <si>
    <t>субсидии на иные цели из бюджета г. Новочебоксарска</t>
  </si>
  <si>
    <t>2022 год</t>
  </si>
  <si>
    <t>плановый период</t>
  </si>
  <si>
    <t>2023 год</t>
  </si>
  <si>
    <t>2024 год</t>
  </si>
  <si>
    <t>система вентиляции</t>
  </si>
  <si>
    <t>"Стрелец-Мониторинг"</t>
  </si>
  <si>
    <t>Сумма, руб. (гр. 3×гр. 4× 192 дня)</t>
  </si>
  <si>
    <t>Услуги интернета</t>
  </si>
  <si>
    <t>Сумма, руб. (гр. 3×гр. 4)</t>
  </si>
  <si>
    <t>Договор гражданско-правового характера (от оказания ДПУ)</t>
  </si>
  <si>
    <t xml:space="preserve">Продукты питания для работников </t>
  </si>
  <si>
    <t>Раздел 1. Поступления и выплаты</t>
  </si>
  <si>
    <t>Код строки</t>
  </si>
  <si>
    <r>
      <t xml:space="preserve">Код по </t>
    </r>
    <r>
      <rPr>
        <sz val="12"/>
        <rFont val="Times New Roman"/>
        <family val="1"/>
        <charset val="204"/>
      </rPr>
      <t>бюджетной классификации</t>
    </r>
    <r>
      <rPr>
        <sz val="12"/>
        <color theme="1"/>
        <rFont val="Times New Roman"/>
        <family val="1"/>
        <charset val="204"/>
      </rPr>
      <t xml:space="preserve"> Российской Федерации</t>
    </r>
  </si>
  <si>
    <t>Аналитический код</t>
  </si>
  <si>
    <t>Код цели</t>
  </si>
  <si>
    <t>Объем финансового обеспечения, рублей  (с точностью до двух знаков после запятой - 0,00)</t>
  </si>
  <si>
    <t>за пределами планового периода</t>
  </si>
  <si>
    <t>Остаток средств на начало текущего финансового года</t>
  </si>
  <si>
    <t>0001</t>
  </si>
  <si>
    <t>x</t>
  </si>
  <si>
    <t>Остаток средств на конец текущего финансового года</t>
  </si>
  <si>
    <t>0002</t>
  </si>
  <si>
    <t>Доходы, всего: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</si>
  <si>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</si>
  <si>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</si>
  <si>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</si>
  <si>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</si>
  <si>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</si>
  <si>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</si>
  <si>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</si>
  <si>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прочие доходы, всего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</si>
  <si>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</si>
  <si>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</si>
  <si>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</si>
  <si>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</si>
  <si>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Субсидии на финансовое обеспечение выполнения муниципального задания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</si>
  <si>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</si>
  <si>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</si>
  <si>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</si>
  <si>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</si>
  <si>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</si>
  <si>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</si>
  <si>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</si>
  <si>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</si>
  <si>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</si>
  <si>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</si>
  <si>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</si>
  <si>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</si>
  <si>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</si>
  <si>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</si>
  <si>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</si>
  <si>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</si>
  <si>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</si>
  <si>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</si>
  <si>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</si>
  <si>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</si>
  <si>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</si>
  <si>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</si>
  <si>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</si>
  <si>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</si>
  <si>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</si>
  <si>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в том числе: 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</si>
  <si>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</si>
  <si>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</si>
  <si>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</si>
  <si>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</si>
  <si>
    <t>капитальные вложения в объекты муниципальной собственности, всего</t>
  </si>
  <si>
    <t>в том числе: 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</si>
  <si>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</si>
  <si>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</si>
  <si>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</si>
  <si>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</si>
  <si>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</si>
  <si>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</si>
  <si>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</si>
  <si>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</si>
  <si>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закупку товаров, работ, услуг в сфере информационно-коммуникационных технологий</t>
  </si>
  <si>
    <t>приобретение объектов недвижимого имущества муниципальными учреждениями</t>
  </si>
  <si>
    <t>Субсидии на осуществление капитальных вложений: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</si>
  <si>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</si>
  <si>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</si>
  <si>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 п/п</t>
  </si>
  <si>
    <t>Коды строк</t>
  </si>
  <si>
    <t>Год начала закупки</t>
  </si>
  <si>
    <t>Код бюджетной классификации РФ</t>
  </si>
  <si>
    <t>Уникальный код</t>
  </si>
  <si>
    <t>Сумма, рублей (с точностью до двух знаков после запятой - 0,00)</t>
  </si>
  <si>
    <t>4.1</t>
  </si>
  <si>
    <t>4.2</t>
  </si>
  <si>
    <t>Выплаты на закупку товаров, работ, услуг, всего</t>
  </si>
  <si>
    <r>
      <t xml:space="preserve">по контрактам (договорам), заключенным до начала текущего финансового года без применения норм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от 5 апреля 2013 г. № 44-ФЗ «О контрактной системе в сфере закупок товаров, работ, услуг для обеспечения государственных и муниципальных нужд» (далее - Федеральный закон № 44-ФЗ) и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от 18 июля 2011 г. № 223-ФЗ «О закупках товаров, работ, услуг отдельными видами юридических лиц» (далее - Федеральный закон № 223-ФЗ)</t>
    </r>
  </si>
  <si>
    <r>
      <t xml:space="preserve">по контрактам (договорам), планируемым к заключению в соответствующем финансовом году без применения норм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44-ФЗ и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223-ФЗ</t>
    </r>
  </si>
  <si>
    <r>
      <t xml:space="preserve">по контрактам (договорам), заключенным до начала текущего финансового года с учетом требований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44-ФЗ и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223-ФЗ</t>
    </r>
  </si>
  <si>
    <t>1.3.1</t>
  </si>
  <si>
    <t>в соответствии с Федеральным законом № 44-ФЗ</t>
  </si>
  <si>
    <t>26310.1</t>
  </si>
  <si>
    <t>из них</t>
  </si>
  <si>
    <t>26310.2</t>
  </si>
  <si>
    <t>1.3.2</t>
  </si>
  <si>
    <t>в соответствии с Федеральным законом № 223-ФЗ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</si>
  <si>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</si>
  <si>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44-ФЗ и </t>
    </r>
    <r>
      <rPr>
        <sz val="12"/>
        <rFont val="Times New Roman"/>
        <family val="1"/>
        <charset val="204"/>
      </rPr>
      <t>Федерального закона</t>
    </r>
    <r>
      <rPr>
        <sz val="11.5"/>
        <color theme="1"/>
        <rFont val="Times New Roman"/>
        <family val="1"/>
        <charset val="204"/>
      </rPr>
      <t xml:space="preserve"> № 223-ФЗ</t>
    </r>
  </si>
  <si>
    <t>1.4.1</t>
  </si>
  <si>
    <t>за счет субсидий, предоставляемых на финансовое обеспечение выполнения муниципального задания</t>
  </si>
  <si>
    <t>1.4.1.1.</t>
  </si>
  <si>
    <t>1.4.1.2.</t>
  </si>
  <si>
    <r>
      <t xml:space="preserve">в соответствии с </t>
    </r>
    <r>
      <rPr>
        <sz val="12"/>
        <rFont val="Times New Roman"/>
        <family val="1"/>
        <charset val="204"/>
      </rPr>
      <t>Федеральным законом</t>
    </r>
    <r>
      <rPr>
        <sz val="11.5"/>
        <color theme="1"/>
        <rFont val="Times New Roman"/>
        <family val="1"/>
        <charset val="204"/>
      </rPr>
      <t xml:space="preserve"> № 223-ФЗ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</si>
  <si>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</si>
  <si>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</si>
  <si>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</si>
  <si>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</si>
  <si>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26421.1</t>
  </si>
  <si>
    <t>1.4.3.</t>
  </si>
  <si>
    <t>за счет субсидий, предоставляемых на осуществление капитальных вложений</t>
  </si>
  <si>
    <t>26430.1</t>
  </si>
  <si>
    <t>26430.2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</si>
  <si>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</si>
  <si>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</si>
  <si>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</si>
  <si>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</si>
  <si>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</si>
  <si>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</si>
  <si>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</si>
  <si>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26451.1</t>
  </si>
  <si>
    <t>26451.2</t>
  </si>
  <si>
    <t>1.4.5.2.</t>
  </si>
  <si>
    <r>
      <t xml:space="preserve">Итого по контрактам, планируемым к заключению в соответствующем финансовом году в соответствии с </t>
    </r>
    <r>
      <rPr>
        <b/>
        <sz val="12"/>
        <rFont val="Times New Roman"/>
        <family val="1"/>
        <charset val="204"/>
      </rPr>
      <t>Федеральным законом</t>
    </r>
    <r>
      <rPr>
        <b/>
        <sz val="11.5"/>
        <color theme="1"/>
        <rFont val="Times New Roman"/>
        <family val="1"/>
        <charset val="204"/>
      </rPr>
      <t xml:space="preserve"> № 44-ФЗ, по соответствующему году закупки</t>
    </r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</si>
  <si>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</si>
  <si>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</si>
  <si>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>Остаток средств на начало года</t>
  </si>
  <si>
    <t>010</t>
  </si>
  <si>
    <t>Остаток средств на конец года</t>
  </si>
  <si>
    <t>020</t>
  </si>
  <si>
    <t xml:space="preserve">Поступление </t>
  </si>
  <si>
    <t>030</t>
  </si>
  <si>
    <t>Выбытие</t>
  </si>
  <si>
    <t>040</t>
  </si>
  <si>
    <t>Раздел 4.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</si>
  <si>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</si>
  <si>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</si>
  <si>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</si>
  <si>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 учреждения</t>
  </si>
  <si>
    <t>(подпись)</t>
  </si>
  <si>
    <t>(расшифровка подписи)</t>
  </si>
  <si>
    <t>Исполнитель</t>
  </si>
  <si>
    <t>Телефон</t>
  </si>
  <si>
    <t>73 87 15</t>
  </si>
  <si>
    <t xml:space="preserve">1.2. Расчеты (обоснования) расходов на выплату социального пособия и компенсации персоналу в денежной форме (КОСГУ 266) </t>
  </si>
  <si>
    <t xml:space="preserve">1.3. Расчеты (обоснования) расходов на выплату социального пособия и компенсации персоналу в денежной форме (КОСГУ 266) </t>
  </si>
  <si>
    <t>с применением пониженных тарифов взносов в Пенсионный фонд  для отдельных категорий плательщиков Российской Федерации</t>
  </si>
  <si>
    <t>ИТОГО расходов на закупку товаров, работ, услуг по 44-ФЗ на 2024 год</t>
  </si>
  <si>
    <t>ИТОГО расходов на закупку товаров, работ, услуг по 223-ФЗ на 2024 год</t>
  </si>
  <si>
    <t>ИТОГО расходов за счет средств от организации платных образовательных услуг на 2024 год</t>
  </si>
  <si>
    <t>ИТОГО расходов за счет родительской платы за содержание детей на 2024 год</t>
  </si>
  <si>
    <t>ИТОГО субсидии на иные цели из бюджета г. Новочебоксарска на 2024 год</t>
  </si>
  <si>
    <t>1.1.1. Расчеты (обоснования) расходов на оплату труда (КОСГУ 211) на 2023 год</t>
  </si>
  <si>
    <t>1.1.2. Расчеты (обоснования) расходов на оплату труда (КОСГУ 211) на 2023 год</t>
  </si>
  <si>
    <t>Обучение педагогических работников</t>
  </si>
  <si>
    <t>Приобретение спецодежда для сотрудников</t>
  </si>
  <si>
    <t>Ремонтные работы</t>
  </si>
  <si>
    <t>В.А.Черненко</t>
  </si>
  <si>
    <t>974 0701 Ч4104SA720 (974400-R163)</t>
  </si>
  <si>
    <t xml:space="preserve"> Горячее водоснабжение</t>
  </si>
  <si>
    <t>974 0701 Ц710170670 (974499)</t>
  </si>
  <si>
    <t>Коммунальные услуги</t>
  </si>
  <si>
    <t>974 0701 Ч4104SA720 (97499-R163)</t>
  </si>
  <si>
    <t>974 0701 Ч4104SA720 (974499-892510)</t>
  </si>
  <si>
    <t>Услуги  связи</t>
  </si>
  <si>
    <t>4.1. Расчет (обоснование) расходов на приобретение прочих оборотных запасов (материалов) (КОСГУ 346)</t>
  </si>
  <si>
    <t>Курсы повышения квалификации</t>
  </si>
  <si>
    <t>субсидии на иные цели на реализацию проектов развития общественной инфраструктуры, основанных на местных инициативах</t>
  </si>
  <si>
    <t>субсидии на иные цели на реализацию проектов развития общественной инфраструктуры, основанных на местных инициативах (софинансирование)</t>
  </si>
  <si>
    <t>5.1. Расчет (обоснование) расходов на оплату коммунальных услуг (КОСГУ 223)</t>
  </si>
  <si>
    <t>6. Расчет (обоснование) расходов на закупку товаров, работ, услуг</t>
  </si>
  <si>
    <t>6.1. Расчет (обоснование) расходов на оплату услуг связи (КОСГУ 221)</t>
  </si>
  <si>
    <t>6.3. Расчет (обоснование) расходов на оплату коммунальных услуг (КОСГУ 223)</t>
  </si>
  <si>
    <t>6.4. Расчет (обоснование) расходов на оплату коммунальных услуг (КОСГУ 223)</t>
  </si>
  <si>
    <t>6.5. Расчет (обоснование) расходов на оплату коммунальных услуг (КОСГУ 223)</t>
  </si>
  <si>
    <t>ИТОГО расходов на закупку товаров, работ, услуг 247 вид</t>
  </si>
  <si>
    <t>Итого расходов 247 вид</t>
  </si>
  <si>
    <t>Итого расходов 244 вид</t>
  </si>
  <si>
    <t>ИТОГО расходов 244 вид</t>
  </si>
  <si>
    <t>Гигиеническое обучение персонала</t>
  </si>
  <si>
    <t>Главный бухгалтер</t>
  </si>
  <si>
    <t>Т.А.Моисеева</t>
  </si>
  <si>
    <t>1.1.  Прочие несоциальные выплаты персоналу в денежной форме (КОСГУ 212)</t>
  </si>
  <si>
    <t>Командировочные расходы (суточные)</t>
  </si>
  <si>
    <t>1.2.  Расчет (обоснование) расходов на оплату прочих работ, услуг (КОСГУ 226)</t>
  </si>
  <si>
    <t>Командировочные расходы (проезд, проживание)</t>
  </si>
  <si>
    <t>974 0709 Ц711116400 (974500-R36)</t>
  </si>
  <si>
    <t>субсидии на иные цели на  ежегодные денежные поощрения и гранты Главы Чувашской Республики для поддержки инноваций в сфере образования</t>
  </si>
  <si>
    <t>4.1. Расчет (обоснование) расходов на приобретение основных средств (КОСГУ 310)</t>
  </si>
  <si>
    <t>Приобретение интерактивного оборудования, планшетов</t>
  </si>
  <si>
    <t>Специальная оценка условий труда</t>
  </si>
  <si>
    <t>Оценка профессиональных рисков</t>
  </si>
  <si>
    <t>2025 год</t>
  </si>
  <si>
    <t>ИТОГО субсидии на финансовое обеспечение выполнения муниципального задания из бюджета г. Новочебоксарска на 2025 год</t>
  </si>
  <si>
    <t>ИТОГО расходов на закупку товаров, работ, услуг по 44-ФЗ на 2025 год</t>
  </si>
  <si>
    <t>ИТОГО расходов за счет средств от организации платных образовательных услуг на 2025 год</t>
  </si>
  <si>
    <t>ИТОГО расходов на закупку товаров, работ, услуг по 44-ФЗ, вид 247 на 2025 год</t>
  </si>
  <si>
    <t>ИТОГО расходов за счет средств от сдачи в аренду помещений га 2025 год</t>
  </si>
  <si>
    <t>ИТОГО расходов за счет родительской платы за содержание детей на 2025 год</t>
  </si>
  <si>
    <t>2024год</t>
  </si>
  <si>
    <t>ИТОГО расходов на закупку товаров, работ, услуг по 223-ФЗ на 2025 год</t>
  </si>
  <si>
    <t>ИТОГО субсидии на иные цели из бюджета г. Новочебоксарска на 2025 год</t>
  </si>
  <si>
    <t>Проба воды</t>
  </si>
  <si>
    <t>7.</t>
  </si>
  <si>
    <t>Охрана</t>
  </si>
  <si>
    <t>Приобретение светильников</t>
  </si>
  <si>
    <t>на 2024 г. текущий финансовый год</t>
  </si>
  <si>
    <t>на 2026 г. второй год планового периода</t>
  </si>
  <si>
    <t>от приносящей доход деятельности</t>
  </si>
  <si>
    <t xml:space="preserve">Раздел 3. Сведения о средствах, поступающих во временное распоряжение учреждения (подразделения)
на ___________________________ 2024г.
(очередной финансовый год)
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</si>
  <si>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</si>
  <si>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</si>
  <si>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</si>
  <si>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2026 год</t>
  </si>
  <si>
    <t>ИТОГО расходов на закупку товаров, работ, услуг по 44-ФЗ на 2024год</t>
  </si>
  <si>
    <t>ИТОГО субсидии на финансовое обеспечение выполнения муниципального задания из бюджета г. Новочебоксарска на 2024 год</t>
  </si>
  <si>
    <t>ИТОГО субсидии на финансовое обеспечение выполнения муниципального задания из бюджета г. Новочебоксарска на 2026 год</t>
  </si>
  <si>
    <t>ИТОГО расходов на закупку товаров, работ, услуг по 44-ФЗ на 2026 год</t>
  </si>
  <si>
    <t>1.1. Расчеты (обоснования) расходов на оплату труда (КОСГУ 211) на 2024 год</t>
  </si>
  <si>
    <t>1.1.1.Расчеты (обоснования) расходов на оплату труда (КОСГУ 211) на 2025 год (первый год планового периода)</t>
  </si>
  <si>
    <t>1.1.2.Расчеты (обоснования) расходов на оплату труда (КОСГУ 211) на 2026 год (второй год планового периода)</t>
  </si>
  <si>
    <t>ИТОГО субсидии на финансовое обеспечение выполнения муниципального задания из республиканского бюджета на 2024 год</t>
  </si>
  <si>
    <t>ИТОГО субсидии на финансовое обеспечение выполнения муниципального задания из республиканского бюджета на 2025год</t>
  </si>
  <si>
    <t>ИТОГО субсидии на финансовое обеспечение выполнения муниципального задания из республиканского бюджета на 2026 год</t>
  </si>
  <si>
    <t>ИТОГО расходов на закупку товаров, работ, услуг по 223-ФЗ на 2026 год</t>
  </si>
  <si>
    <t>ИТОГО расходов за счет средств от организации платных образовательных услуг на 2026 год</t>
  </si>
  <si>
    <t>ИТОГО расходов за счет средств от сдачи в аренду помещений на 2024 год</t>
  </si>
  <si>
    <t>ИТОГО расходов на закупку товаров, работ, услуг по 44-ФЗ, вид 247 на 2026 год</t>
  </si>
  <si>
    <t>ИТОГО расходов за счет средств от сдачи в аренду помещений га 2026 год</t>
  </si>
  <si>
    <t>ИТОГО расходов за счет родительской платы за содержание детей на 2026 год</t>
  </si>
  <si>
    <t>ИТОГО субсидии на иные цели из бюджета г. Новочебоксарска на 2026 год</t>
  </si>
  <si>
    <t>на 2024 г. и плановый период 2025 и 2026 годов</t>
  </si>
  <si>
    <t>Техническое обслуживание и ремонт  лифта</t>
  </si>
  <si>
    <t>Техническое обслуживание коммунальных систем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</si>
  <si>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</si>
  <si>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</si>
  <si>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</si>
  <si>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</si>
  <si>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</si>
  <si>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</si>
  <si>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</si>
  <si>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</si>
  <si>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</si>
  <si>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коммунальные системы</t>
  </si>
  <si>
    <t>Приобретение компьютерной техники</t>
  </si>
  <si>
    <t>Приобретение песочниц</t>
  </si>
  <si>
    <t>Текущий ремонт</t>
  </si>
  <si>
    <t>974 0701 Ц710170670 (974505)</t>
  </si>
  <si>
    <t>Субсидии на организацию льготного питания детей в муниципальных дошкольных образовательных организациях</t>
  </si>
  <si>
    <t>Приобретение продуктов питания для льготной категории детей</t>
  </si>
  <si>
    <t>974 0701 Ц710170670 (974515)</t>
  </si>
  <si>
    <t>Субсидии на мероприятия по обеспечению антитеррористической защищенности учреждений</t>
  </si>
  <si>
    <t>Услуги физической охраны</t>
  </si>
  <si>
    <t>3.1. Расчет (обоснование) расходов на приобретение материальных запасов (КОСГУ 342)</t>
  </si>
  <si>
    <t>3.2. Расчет (обоснование) расходов на оплату прочих работ, услуг (КОСГУ 226)</t>
  </si>
  <si>
    <t>на 2025 г. первый год планового периода</t>
  </si>
  <si>
    <t xml:space="preserve"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213) </t>
  </si>
  <si>
    <t>2.2. Расчет (обоснование) расходов на оплату прочих работ, услуг (КОСГУ 226)</t>
  </si>
  <si>
    <t>2.3. Расчет (обоснование) расходов на приобретение основных средств (КОСГУ 310)</t>
  </si>
  <si>
    <t>1.1. Расчет (обоснование) расходов на оплату коммунальных услуг (КОСГУ 223)</t>
  </si>
  <si>
    <t>243</t>
  </si>
  <si>
    <t xml:space="preserve"> 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</si>
  <si>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Капитальный ремонт АПС</t>
  </si>
  <si>
    <t>4.2. Расчет (обоснование) расходов на оплату работ, услуг по содержанию имущества (КОСГУ 225)</t>
  </si>
  <si>
    <t>4.1. Расчет (обоснование) расходов на оплату работ, услуг по содержанию имущества (КОСГУ 225)</t>
  </si>
  <si>
    <t>974 0701 Ц7103S5010 (974599-R361-1)</t>
  </si>
  <si>
    <t>974 0701 Ц7103S5010 (974599-R361-1S)</t>
  </si>
  <si>
    <t>Закупки по 243 виду расходов</t>
  </si>
  <si>
    <t>Закупки по 244 виду расходов</t>
  </si>
  <si>
    <t>Остатки целевых субсидий 2023г.</t>
  </si>
  <si>
    <t>Приобретение напольного покрытия для бассейна</t>
  </si>
  <si>
    <t>3.1. Расчет (обоснование) расходов на приобретение основных средств (КОСГУ 310)</t>
  </si>
  <si>
    <t>Приобретение оборудования для сушки волос</t>
  </si>
  <si>
    <t>4. Расчеты (обоснования) выплат персоналу (строка 210)</t>
  </si>
  <si>
    <t>4.1. Расчеты (обоснования) расходов на оплату труда (КОСГУ 211)</t>
  </si>
  <si>
    <t>ИТОГО расходов по остаткам РБ 2023 год</t>
  </si>
  <si>
    <t>остатки средств на 01.01.2024</t>
  </si>
  <si>
    <t>974 0703 Ц71Е275150 (974215)</t>
  </si>
  <si>
    <t>средства от организации платных образовательных услуг(персонифицированное финансирование)</t>
  </si>
  <si>
    <t>3.1. Расчет (обоснование) расходов на приобретение прочих оборотных запасов (материалов) (КОСГУ 346)</t>
  </si>
  <si>
    <t>Приобретение расходных материалов</t>
  </si>
  <si>
    <t>остатки средств на 01.01.2024г.</t>
  </si>
  <si>
    <t>2.4. Расчет (обоснование) расходов на приобретение прочих оборотных запасов (материалов) (КОСГУ 346)</t>
  </si>
  <si>
    <t>Приобретение комплектующих к сантехническому оборудованию</t>
  </si>
  <si>
    <t>2.5. Расчет (обоснование) расходов на оплату услуг связи (КОСГУ 221)</t>
  </si>
  <si>
    <t>Услуги связи</t>
  </si>
  <si>
    <t xml:space="preserve"> 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 (софинансирование из местного бюджета)</t>
  </si>
  <si>
    <t xml:space="preserve">4.2.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213) </t>
  </si>
  <si>
    <t>974 0701 А5102S6570 (974500-ИП-2402-Г01)</t>
  </si>
  <si>
    <t>Ремонт теневых навесов/прогулочных веранд</t>
  </si>
  <si>
    <t>974 0701 А5102S6570 (974500-ИП-2402-Г01S)</t>
  </si>
  <si>
    <t>5.1. Расчет (обоснование) расходов на оплату работ, услуг по содержанию имущества (КОСГУ 225)</t>
  </si>
  <si>
    <t>5.2. Расчет (обоснование) расходов на оплату работ, услуг по содержанию имущества (КОСГУ 225)</t>
  </si>
  <si>
    <t>территория сада</t>
  </si>
  <si>
    <t>3.5 Расчет (обоснование) расходов на приобретение строительных материалов (КОСГУ 344)</t>
  </si>
  <si>
    <t>Приобретение строительных материалов, линолеума</t>
  </si>
  <si>
    <t>Пошив кадетских костюмов</t>
  </si>
  <si>
    <t>6.1. Расчет (обоснование) расходов на оплату коммунальных услуг (КОСГУ 223)</t>
  </si>
  <si>
    <t>Отопление (2023г.)</t>
  </si>
  <si>
    <t>Электроэнергия (2023г.)</t>
  </si>
  <si>
    <t>974 0703 Ц71E275150 (974423-99)</t>
  </si>
  <si>
    <t>7. Расчеты (обоснования) выплат персоналу (строка 210)</t>
  </si>
  <si>
    <t>7.1. Расчеты (обоснования) расходов на оплату труда (КОСГУ 211)</t>
  </si>
  <si>
    <t xml:space="preserve">7.2.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213) </t>
  </si>
  <si>
    <t xml:space="preserve">от "  09  " апреля 2024 г. </t>
  </si>
  <si>
    <t>09.04.2024 г.</t>
  </si>
  <si>
    <t>Начальник ________________________</t>
  </si>
  <si>
    <t>Родионова С.В.</t>
  </si>
  <si>
    <t>2.2. Расчет (обоснование) расходов на оплату работ, услуг по содержанию имущества (КОСГУ 225)</t>
  </si>
  <si>
    <t xml:space="preserve"> "  15  " апреля 2024 г.</t>
  </si>
  <si>
    <t>ИТОГО расходов по остаткам МБ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</si>
</sst>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р.&quot;"/>
    <numFmt numFmtId="166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7" fillId="0" borderId="0" applyNumberFormat="0" applyFill="0" applyBorder="0" applyAlignment="0" applyProtection="0"/>
  </cellStyleXfs>
  <cellXfs count="7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9" fillId="0" borderId="0" xfId="1" applyFont="1" applyAlignment="1">
      <alignment horizontal="justify"/>
    </xf>
    <xf numFmtId="0" fontId="9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" fontId="9" fillId="0" borderId="0" xfId="1" applyNumberFormat="1" applyFont="1" applyAlignment="1">
      <alignment horizontal="left"/>
    </xf>
    <xf numFmtId="0" fontId="15" fillId="0" borderId="0" xfId="1" applyFont="1" applyAlignment="1">
      <alignment horizontal="left"/>
    </xf>
    <xf numFmtId="165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 wrapText="1"/>
    </xf>
    <xf numFmtId="2" fontId="9" fillId="0" borderId="0" xfId="1" applyNumberFormat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3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4" fontId="8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9" fillId="0" borderId="11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3" fontId="14" fillId="0" borderId="0" xfId="1" applyNumberFormat="1" applyFont="1" applyAlignment="1">
      <alignment horizontal="left"/>
    </xf>
    <xf numFmtId="4" fontId="14" fillId="0" borderId="0" xfId="1" applyNumberFormat="1" applyFont="1" applyAlignment="1">
      <alignment horizontal="left"/>
    </xf>
    <xf numFmtId="0" fontId="14" fillId="0" borderId="0" xfId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0" xfId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4" fillId="0" borderId="0" xfId="1" applyFont="1" applyAlignment="1">
      <alignment horizontal="right"/>
    </xf>
    <xf numFmtId="10" fontId="14" fillId="0" borderId="0" xfId="1" applyNumberFormat="1" applyFont="1" applyAlignment="1">
      <alignment horizontal="center"/>
    </xf>
    <xf numFmtId="0" fontId="9" fillId="0" borderId="5" xfId="1" applyFont="1" applyBorder="1" applyAlignment="1">
      <alignment horizontal="left"/>
    </xf>
    <xf numFmtId="0" fontId="14" fillId="0" borderId="0" xfId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9" fontId="29" fillId="0" borderId="1" xfId="0" applyNumberFormat="1" applyFont="1" applyBorder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9" fillId="0" borderId="0" xfId="0" applyFont="1" applyAlignment="1">
      <alignment horizontal="justify" vertical="center" wrapText="1"/>
    </xf>
    <xf numFmtId="0" fontId="23" fillId="0" borderId="0" xfId="0" applyFont="1"/>
    <xf numFmtId="2" fontId="8" fillId="0" borderId="0" xfId="1" applyNumberFormat="1" applyFont="1" applyAlignment="1">
      <alignment horizontal="left"/>
    </xf>
    <xf numFmtId="2" fontId="8" fillId="0" borderId="0" xfId="1" applyNumberFormat="1" applyFont="1" applyAlignment="1">
      <alignment horizontal="left" wrapText="1"/>
    </xf>
    <xf numFmtId="2" fontId="10" fillId="0" borderId="0" xfId="1" applyNumberFormat="1" applyFont="1" applyAlignment="1">
      <alignment horizontal="left"/>
    </xf>
    <xf numFmtId="0" fontId="20" fillId="0" borderId="0" xfId="1" applyFont="1" applyAlignment="1">
      <alignment horizontal="right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6" fillId="0" borderId="0" xfId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4" fontId="6" fillId="0" borderId="0" xfId="1" applyNumberForma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2" fontId="10" fillId="0" borderId="0" xfId="1" applyNumberFormat="1" applyFont="1" applyAlignment="1">
      <alignment horizontal="left" wrapText="1"/>
    </xf>
    <xf numFmtId="4" fontId="10" fillId="0" borderId="0" xfId="1" applyNumberFormat="1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14" fillId="2" borderId="0" xfId="0" applyNumberFormat="1" applyFont="1" applyFill="1" applyAlignment="1">
      <alignment horizontal="center"/>
    </xf>
    <xf numFmtId="4" fontId="4" fillId="0" borderId="1" xfId="0" applyNumberFormat="1" applyFont="1" applyBorder="1" applyAlignment="1">
      <alignment horizontal="justify" vertical="center" wrapText="1"/>
    </xf>
    <xf numFmtId="4" fontId="14" fillId="0" borderId="0" xfId="1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32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14" fontId="1" fillId="0" borderId="1" xfId="0" applyNumberFormat="1" applyFont="1" applyBorder="1"/>
    <xf numFmtId="0" fontId="14" fillId="0" borderId="0" xfId="1" applyFont="1" applyAlignment="1">
      <alignment horizontal="left" wrapText="1"/>
    </xf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2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3" fillId="0" borderId="5" xfId="0" applyFont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4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" fontId="14" fillId="2" borderId="10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4" fontId="9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4" fontId="9" fillId="0" borderId="10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8" fillId="0" borderId="2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3" fontId="9" fillId="0" borderId="8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0" fontId="9" fillId="0" borderId="9" xfId="0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4" fontId="9" fillId="0" borderId="1" xfId="1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0" xfId="1" applyFont="1" applyAlignment="1">
      <alignment horizontal="justify"/>
    </xf>
    <xf numFmtId="0" fontId="8" fillId="0" borderId="0" xfId="1" applyFont="1" applyAlignment="1">
      <alignment horizontal="justify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1" xfId="1" applyFont="1" applyBorder="1" applyAlignment="1">
      <alignment horizontal="right"/>
    </xf>
    <xf numFmtId="0" fontId="5" fillId="0" borderId="1" xfId="0" applyFont="1" applyBorder="1"/>
    <xf numFmtId="4" fontId="26" fillId="0" borderId="1" xfId="0" applyNumberFormat="1" applyFont="1" applyBorder="1"/>
    <xf numFmtId="0" fontId="1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4" fontId="9" fillId="0" borderId="1" xfId="1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9" fillId="0" borderId="1" xfId="1" applyNumberFormat="1" applyFont="1" applyBorder="1" applyAlignment="1">
      <alignment horizontal="left"/>
    </xf>
    <xf numFmtId="164" fontId="0" fillId="0" borderId="1" xfId="0" applyNumberFormat="1" applyBorder="1"/>
    <xf numFmtId="4" fontId="23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wrapText="1"/>
    </xf>
    <xf numFmtId="3" fontId="9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9" fillId="0" borderId="8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14" fillId="0" borderId="10" xfId="1" applyFont="1" applyBorder="1" applyAlignment="1">
      <alignment horizontal="right"/>
    </xf>
    <xf numFmtId="0" fontId="14" fillId="0" borderId="11" xfId="1" applyFont="1" applyBorder="1" applyAlignment="1">
      <alignment horizontal="right"/>
    </xf>
    <xf numFmtId="0" fontId="14" fillId="0" borderId="12" xfId="1" applyFont="1" applyBorder="1" applyAlignment="1">
      <alignment horizontal="right"/>
    </xf>
    <xf numFmtId="0" fontId="9" fillId="0" borderId="8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" fillId="0" borderId="1" xfId="1" applyFon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9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14" fillId="0" borderId="1" xfId="1" applyNumberFormat="1" applyFont="1" applyBorder="1" applyAlignment="1">
      <alignment horizontal="center"/>
    </xf>
    <xf numFmtId="0" fontId="14" fillId="0" borderId="10" xfId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4" fillId="0" borderId="10" xfId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0" borderId="10" xfId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9" xfId="1" applyFont="1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9" fillId="0" borderId="1" xfId="1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1" xfId="0" applyBorder="1"/>
    <xf numFmtId="0" fontId="9" fillId="0" borderId="1" xfId="1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/>
    </xf>
    <xf numFmtId="3" fontId="1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" xfId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4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4" fillId="0" borderId="1" xfId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8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2" fontId="8" fillId="0" borderId="0" xfId="1" applyNumberFormat="1" applyFont="1" applyAlignment="1">
      <alignment horizontal="justify"/>
    </xf>
    <xf numFmtId="2" fontId="8" fillId="0" borderId="0" xfId="1" applyNumberFormat="1" applyFont="1" applyAlignment="1">
      <alignment horizontal="left"/>
    </xf>
    <xf numFmtId="2" fontId="8" fillId="0" borderId="0" xfId="1" applyNumberFormat="1" applyFont="1" applyAlignment="1">
      <alignment horizontal="left" wrapText="1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justify" vertical="center"/>
    </xf>
    <xf numFmtId="0" fontId="24" fillId="0" borderId="11" xfId="0" applyFont="1" applyBorder="1" applyAlignment="1">
      <alignment horizontal="justify" vertical="center"/>
    </xf>
    <xf numFmtId="0" fontId="24" fillId="0" borderId="12" xfId="0" applyFont="1" applyBorder="1" applyAlignment="1">
      <alignment horizontal="justify" vertical="center"/>
    </xf>
    <xf numFmtId="0" fontId="9" fillId="0" borderId="6" xfId="1" applyFont="1" applyBorder="1" applyAlignment="1">
      <alignment horizontal="justify"/>
    </xf>
    <xf numFmtId="0" fontId="24" fillId="0" borderId="13" xfId="0" applyFont="1" applyBorder="1" applyAlignment="1">
      <alignment horizontal="justify"/>
    </xf>
    <xf numFmtId="4" fontId="9" fillId="0" borderId="13" xfId="1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justify" vertical="center"/>
    </xf>
    <xf numFmtId="0" fontId="24" fillId="0" borderId="13" xfId="0" applyFont="1" applyBorder="1" applyAlignment="1">
      <alignment horizontal="justify" vertical="center"/>
    </xf>
    <xf numFmtId="0" fontId="9" fillId="0" borderId="4" xfId="1" applyFont="1" applyBorder="1" applyAlignment="1">
      <alignment horizontal="justify" vertical="center"/>
    </xf>
    <xf numFmtId="0" fontId="24" fillId="0" borderId="5" xfId="0" applyFont="1" applyBorder="1" applyAlignment="1">
      <alignment horizontal="justify" vertical="center"/>
    </xf>
    <xf numFmtId="0" fontId="24" fillId="0" borderId="6" xfId="0" applyFont="1" applyBorder="1" applyAlignment="1">
      <alignment horizontal="justify" vertical="center"/>
    </xf>
    <xf numFmtId="4" fontId="9" fillId="0" borderId="1" xfId="1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/>
    </xf>
    <xf numFmtId="1" fontId="9" fillId="0" borderId="4" xfId="1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wrapText="1"/>
    </xf>
    <xf numFmtId="3" fontId="9" fillId="0" borderId="11" xfId="1" applyNumberFormat="1" applyFont="1" applyBorder="1" applyAlignment="1">
      <alignment horizontal="center" wrapText="1"/>
    </xf>
    <xf numFmtId="3" fontId="9" fillId="0" borderId="12" xfId="1" applyNumberFormat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Border="1" applyAlignment="1">
      <alignment horizontal="center" wrapText="1"/>
    </xf>
    <xf numFmtId="4" fontId="9" fillId="0" borderId="1" xfId="1" applyNumberFormat="1" applyFont="1" applyBorder="1" applyAlignment="1">
      <alignment horizontal="center" wrapText="1"/>
    </xf>
    <xf numFmtId="4" fontId="6" fillId="0" borderId="1" xfId="1" applyNumberFormat="1" applyBorder="1" applyAlignment="1">
      <alignment horizont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center" wrapText="1"/>
      <protection hidden="1"/>
    </xf>
    <xf numFmtId="0" fontId="9" fillId="0" borderId="11" xfId="1" applyFont="1" applyBorder="1" applyAlignment="1" applyProtection="1">
      <alignment horizontal="center" wrapText="1"/>
      <protection hidden="1"/>
    </xf>
    <xf numFmtId="0" fontId="9" fillId="0" borderId="12" xfId="1" applyFont="1" applyBorder="1" applyAlignment="1" applyProtection="1">
      <alignment horizontal="center" wrapText="1"/>
      <protection hidden="1"/>
    </xf>
    <xf numFmtId="4" fontId="9" fillId="0" borderId="10" xfId="1" applyNumberFormat="1" applyFont="1" applyBorder="1" applyAlignment="1">
      <alignment horizontal="center" wrapText="1"/>
    </xf>
    <xf numFmtId="4" fontId="9" fillId="0" borderId="11" xfId="1" applyNumberFormat="1" applyFont="1" applyBorder="1" applyAlignment="1">
      <alignment horizontal="center" wrapText="1"/>
    </xf>
    <xf numFmtId="4" fontId="9" fillId="0" borderId="12" xfId="1" applyNumberFormat="1" applyFont="1" applyBorder="1" applyAlignment="1">
      <alignment horizontal="center" wrapText="1"/>
    </xf>
    <xf numFmtId="0" fontId="13" fillId="0" borderId="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4" fontId="9" fillId="0" borderId="12" xfId="1" applyNumberFormat="1" applyFont="1" applyBorder="1" applyAlignment="1">
      <alignment horizontal="justify"/>
    </xf>
    <xf numFmtId="0" fontId="24" fillId="0" borderId="1" xfId="0" applyFont="1" applyBorder="1" applyAlignment="1">
      <alignment horizontal="justify"/>
    </xf>
    <xf numFmtId="166" fontId="9" fillId="0" borderId="1" xfId="1" applyNumberFormat="1" applyFont="1" applyBorder="1" applyAlignment="1">
      <alignment horizontal="justify"/>
    </xf>
    <xf numFmtId="166" fontId="24" fillId="0" borderId="1" xfId="0" applyNumberFormat="1" applyFont="1" applyBorder="1" applyAlignment="1">
      <alignment horizontal="justify"/>
    </xf>
    <xf numFmtId="166" fontId="9" fillId="0" borderId="1" xfId="1" applyNumberFormat="1" applyFont="1" applyBorder="1" applyAlignment="1">
      <alignment horizontal="justify" vertical="center"/>
    </xf>
    <xf numFmtId="166" fontId="24" fillId="0" borderId="1" xfId="0" applyNumberFormat="1" applyFont="1" applyBorder="1" applyAlignment="1">
      <alignment horizontal="justify" vertical="center"/>
    </xf>
    <xf numFmtId="0" fontId="9" fillId="0" borderId="1" xfId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4" fontId="9" fillId="0" borderId="4" xfId="1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4" fillId="0" borderId="6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9" fillId="0" borderId="9" xfId="1" applyFont="1" applyBorder="1" applyAlignment="1">
      <alignment horizontal="justify" vertical="center"/>
    </xf>
    <xf numFmtId="0" fontId="24" fillId="0" borderId="15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 vertical="center"/>
    </xf>
    <xf numFmtId="0" fontId="9" fillId="0" borderId="4" xfId="1" applyFont="1" applyBorder="1" applyAlignment="1">
      <alignment horizontal="justify"/>
    </xf>
    <xf numFmtId="0" fontId="24" fillId="0" borderId="5" xfId="0" applyFont="1" applyBorder="1" applyAlignment="1">
      <alignment horizontal="justify"/>
    </xf>
    <xf numFmtId="0" fontId="24" fillId="0" borderId="6" xfId="0" applyFont="1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9" xfId="0" applyBorder="1" applyAlignment="1">
      <alignment horizontal="justify"/>
    </xf>
    <xf numFmtId="0" fontId="25" fillId="0" borderId="1" xfId="0" applyFont="1" applyBorder="1" applyAlignment="1">
      <alignment horizontal="center"/>
    </xf>
    <xf numFmtId="4" fontId="14" fillId="0" borderId="1" xfId="1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4" fontId="9" fillId="0" borderId="10" xfId="1" applyNumberFormat="1" applyFont="1" applyBorder="1" applyAlignment="1">
      <alignment horizontal="center"/>
    </xf>
    <xf numFmtId="4" fontId="9" fillId="0" borderId="11" xfId="1" applyNumberFormat="1" applyFont="1" applyBorder="1" applyAlignment="1">
      <alignment horizontal="center"/>
    </xf>
    <xf numFmtId="4" fontId="9" fillId="0" borderId="12" xfId="1" applyNumberFormat="1" applyFont="1" applyBorder="1" applyAlignment="1">
      <alignment horizontal="center"/>
    </xf>
    <xf numFmtId="4" fontId="14" fillId="0" borderId="10" xfId="1" applyNumberFormat="1" applyFont="1" applyBorder="1" applyAlignment="1">
      <alignment horizontal="center"/>
    </xf>
    <xf numFmtId="4" fontId="14" fillId="0" borderId="11" xfId="1" applyNumberFormat="1" applyFont="1" applyBorder="1" applyAlignment="1">
      <alignment horizontal="center"/>
    </xf>
    <xf numFmtId="4" fontId="14" fillId="0" borderId="12" xfId="1" applyNumberFormat="1" applyFont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14" fillId="0" borderId="12" xfId="1" applyFont="1" applyBorder="1" applyAlignment="1">
      <alignment horizontal="left"/>
    </xf>
    <xf numFmtId="4" fontId="14" fillId="0" borderId="8" xfId="1" applyNumberFormat="1" applyFont="1" applyBorder="1" applyAlignment="1">
      <alignment horizontal="center"/>
    </xf>
    <xf numFmtId="4" fontId="14" fillId="0" borderId="2" xfId="1" applyNumberFormat="1" applyFont="1" applyBorder="1" applyAlignment="1">
      <alignment horizontal="center"/>
    </xf>
    <xf numFmtId="4" fontId="14" fillId="0" borderId="9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4" fontId="9" fillId="0" borderId="8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4" fontId="9" fillId="0" borderId="9" xfId="1" applyNumberFormat="1" applyFont="1" applyBorder="1" applyAlignment="1">
      <alignment horizontal="center"/>
    </xf>
    <xf numFmtId="0" fontId="6" fillId="0" borderId="1" xfId="1" applyBorder="1" applyAlignment="1">
      <alignment horizontal="center" vertical="center"/>
    </xf>
    <xf numFmtId="0" fontId="6" fillId="0" borderId="11" xfId="1" applyBorder="1" applyAlignment="1" applyProtection="1">
      <alignment horizontal="center" wrapText="1"/>
      <protection hidden="1"/>
    </xf>
    <xf numFmtId="0" fontId="6" fillId="0" borderId="12" xfId="1" applyBorder="1" applyAlignment="1" applyProtection="1">
      <alignment horizontal="center" wrapText="1"/>
      <protection hidden="1"/>
    </xf>
    <xf numFmtId="4" fontId="6" fillId="0" borderId="1" xfId="1" applyNumberFormat="1" applyBorder="1" applyAlignment="1">
      <alignment horizontal="center" vertical="center"/>
    </xf>
    <xf numFmtId="4" fontId="14" fillId="2" borderId="10" xfId="1" applyNumberFormat="1" applyFont="1" applyFill="1" applyBorder="1" applyAlignment="1">
      <alignment horizontal="center" vertical="center"/>
    </xf>
    <xf numFmtId="4" fontId="17" fillId="2" borderId="11" xfId="1" applyNumberFormat="1" applyFont="1" applyFill="1" applyBorder="1" applyAlignment="1">
      <alignment horizontal="center" vertical="center"/>
    </xf>
    <xf numFmtId="4" fontId="17" fillId="2" borderId="12" xfId="1" applyNumberFormat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4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justify"/>
    </xf>
    <xf numFmtId="0" fontId="24" fillId="0" borderId="0" xfId="0" applyFont="1" applyAlignment="1">
      <alignment horizontal="justify"/>
    </xf>
    <xf numFmtId="4" fontId="9" fillId="0" borderId="7" xfId="1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0" borderId="7" xfId="1" applyFont="1" applyBorder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4" fillId="0" borderId="3" xfId="0" applyFont="1" applyBorder="1" applyAlignment="1">
      <alignment horizontal="justify" vertical="center"/>
    </xf>
    <xf numFmtId="0" fontId="9" fillId="0" borderId="15" xfId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6" fontId="23" fillId="0" borderId="1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2" fontId="10" fillId="0" borderId="0" xfId="1" applyNumberFormat="1" applyFont="1" applyAlignment="1">
      <alignment horizontal="left" wrapText="1"/>
    </xf>
    <xf numFmtId="4" fontId="10" fillId="0" borderId="0" xfId="1" applyNumberFormat="1" applyFont="1" applyAlignment="1">
      <alignment horizontal="right"/>
    </xf>
    <xf numFmtId="0" fontId="9" fillId="0" borderId="5" xfId="1" applyFont="1" applyBorder="1" applyAlignment="1">
      <alignment horizontal="justify"/>
    </xf>
    <xf numFmtId="4" fontId="9" fillId="0" borderId="5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0" fontId="9" fillId="0" borderId="8" xfId="1" applyFont="1" applyBorder="1" applyAlignment="1">
      <alignment horizontal="justify" vertical="center"/>
    </xf>
    <xf numFmtId="0" fontId="24" fillId="0" borderId="2" xfId="0" applyFont="1" applyBorder="1" applyAlignment="1">
      <alignment horizontal="justify" vertical="center"/>
    </xf>
    <xf numFmtId="0" fontId="24" fillId="0" borderId="9" xfId="0" applyFont="1" applyBorder="1" applyAlignment="1">
      <alignment horizontal="justify" vertical="center"/>
    </xf>
    <xf numFmtId="3" fontId="9" fillId="0" borderId="1" xfId="1" applyNumberFormat="1" applyFont="1" applyBorder="1" applyAlignment="1">
      <alignment horizontal="center" wrapText="1"/>
    </xf>
    <xf numFmtId="3" fontId="6" fillId="0" borderId="1" xfId="1" applyNumberFormat="1" applyBorder="1" applyAlignment="1">
      <alignment horizontal="center" wrapText="1"/>
    </xf>
    <xf numFmtId="3" fontId="14" fillId="0" borderId="10" xfId="1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7" fillId="0" borderId="12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9" fillId="0" borderId="10" xfId="1" applyFont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9" fillId="0" borderId="12" xfId="1" applyFont="1" applyBorder="1" applyAlignment="1">
      <alignment horizontal="right"/>
    </xf>
    <xf numFmtId="0" fontId="9" fillId="0" borderId="4" xfId="1" applyFont="1" applyBorder="1" applyAlignment="1">
      <alignment horizontal="left" indent="1"/>
    </xf>
    <xf numFmtId="0" fontId="9" fillId="0" borderId="5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3" fontId="9" fillId="0" borderId="4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6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0" fontId="9" fillId="0" borderId="8" xfId="1" applyFont="1" applyBorder="1" applyAlignment="1">
      <alignment horizontal="left" indent="1"/>
    </xf>
    <xf numFmtId="0" fontId="9" fillId="0" borderId="2" xfId="1" applyFont="1" applyBorder="1" applyAlignment="1">
      <alignment horizontal="left" indent="1"/>
    </xf>
    <xf numFmtId="0" fontId="9" fillId="0" borderId="9" xfId="1" applyFont="1" applyBorder="1" applyAlignment="1">
      <alignment horizontal="left" indent="1"/>
    </xf>
    <xf numFmtId="0" fontId="9" fillId="0" borderId="10" xfId="1" applyFont="1" applyBorder="1" applyAlignment="1">
      <alignment horizontal="left" indent="1"/>
    </xf>
    <xf numFmtId="0" fontId="9" fillId="0" borderId="11" xfId="1" applyFont="1" applyBorder="1" applyAlignment="1">
      <alignment horizontal="left" indent="1"/>
    </xf>
    <xf numFmtId="0" fontId="9" fillId="0" borderId="12" xfId="1" applyFont="1" applyBorder="1" applyAlignment="1">
      <alignment horizontal="left" indent="1"/>
    </xf>
    <xf numFmtId="0" fontId="9" fillId="0" borderId="4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3" fontId="9" fillId="0" borderId="7" xfId="1" applyNumberFormat="1" applyFont="1" applyBorder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3" xfId="1" applyNumberFormat="1" applyFont="1" applyBorder="1" applyAlignment="1">
      <alignment horizontal="center"/>
    </xf>
    <xf numFmtId="0" fontId="9" fillId="0" borderId="7" xfId="1" applyFont="1" applyBorder="1" applyAlignment="1">
      <alignment horizontal="left" indent="1"/>
    </xf>
    <xf numFmtId="0" fontId="9" fillId="0" borderId="0" xfId="1" applyFont="1" applyAlignment="1">
      <alignment horizontal="left" indent="1"/>
    </xf>
    <xf numFmtId="0" fontId="9" fillId="0" borderId="3" xfId="1" applyFont="1" applyBorder="1" applyAlignment="1">
      <alignment horizontal="left" indent="1"/>
    </xf>
    <xf numFmtId="3" fontId="14" fillId="0" borderId="10" xfId="1" applyNumberFormat="1" applyFont="1" applyBorder="1" applyAlignment="1">
      <alignment horizontal="center"/>
    </xf>
    <xf numFmtId="3" fontId="14" fillId="0" borderId="11" xfId="1" applyNumberFormat="1" applyFont="1" applyBorder="1" applyAlignment="1">
      <alignment horizontal="center"/>
    </xf>
    <xf numFmtId="3" fontId="14" fillId="0" borderId="12" xfId="1" applyNumberFormat="1" applyFont="1" applyBorder="1" applyAlignment="1">
      <alignment horizontal="center"/>
    </xf>
    <xf numFmtId="0" fontId="13" fillId="0" borderId="0" xfId="1" applyFont="1" applyAlignment="1">
      <alignment horizontal="left" vertical="top" wrapText="1"/>
    </xf>
    <xf numFmtId="4" fontId="26" fillId="0" borderId="1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10" fillId="0" borderId="0" xfId="1" applyNumberFormat="1" applyFont="1" applyAlignment="1">
      <alignment horizontal="justify"/>
    </xf>
    <xf numFmtId="4" fontId="20" fillId="0" borderId="0" xfId="1" applyNumberFormat="1" applyFont="1" applyAlignment="1">
      <alignment horizontal="right"/>
    </xf>
    <xf numFmtId="0" fontId="24" fillId="0" borderId="1" xfId="0" applyFont="1" applyBorder="1" applyAlignment="1">
      <alignment horizontal="left"/>
    </xf>
    <xf numFmtId="0" fontId="9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23" fillId="0" borderId="1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20" fillId="0" borderId="0" xfId="1" applyFont="1" applyAlignment="1">
      <alignment horizontal="right"/>
    </xf>
    <xf numFmtId="2" fontId="10" fillId="0" borderId="0" xfId="1" applyNumberFormat="1" applyFont="1" applyAlignment="1">
      <alignment horizontal="left"/>
    </xf>
    <xf numFmtId="4" fontId="8" fillId="3" borderId="0" xfId="1" applyNumberFormat="1" applyFont="1" applyFill="1" applyAlignment="1">
      <alignment horizontal="right"/>
    </xf>
    <xf numFmtId="4" fontId="31" fillId="3" borderId="0" xfId="0" applyNumberFormat="1" applyFont="1" applyFill="1" applyAlignment="1">
      <alignment horizontal="right"/>
    </xf>
    <xf numFmtId="4" fontId="9" fillId="3" borderId="1" xfId="1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7" fillId="0" borderId="11" xfId="1" applyFont="1" applyBorder="1" applyAlignment="1">
      <alignment horizontal="left" wrapText="1"/>
    </xf>
    <xf numFmtId="0" fontId="14" fillId="0" borderId="11" xfId="1" applyFont="1" applyBorder="1" applyAlignment="1">
      <alignment horizontal="right" wrapText="1"/>
    </xf>
    <xf numFmtId="0" fontId="14" fillId="0" borderId="12" xfId="1" applyFont="1" applyBorder="1" applyAlignment="1">
      <alignment horizontal="right" wrapText="1"/>
    </xf>
    <xf numFmtId="0" fontId="14" fillId="0" borderId="11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9" fillId="0" borderId="11" xfId="1" applyFont="1" applyBorder="1" applyAlignment="1">
      <alignment horizontal="left" wrapText="1"/>
    </xf>
    <xf numFmtId="0" fontId="9" fillId="0" borderId="12" xfId="1" applyFont="1" applyBorder="1" applyAlignment="1">
      <alignment horizontal="left" wrapText="1"/>
    </xf>
    <xf numFmtId="0" fontId="9" fillId="0" borderId="11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31" fillId="0" borderId="0" xfId="0" applyNumberFormat="1" applyFont="1" applyAlignment="1">
      <alignment horizontal="right"/>
    </xf>
    <xf numFmtId="0" fontId="9" fillId="0" borderId="4" xfId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9" fillId="0" borderId="7" xfId="1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" fontId="9" fillId="0" borderId="13" xfId="1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" fontId="14" fillId="0" borderId="10" xfId="1" applyNumberFormat="1" applyFont="1" applyBorder="1" applyAlignment="1">
      <alignment horizontal="center" vertical="center"/>
    </xf>
    <xf numFmtId="4" fontId="17" fillId="0" borderId="11" xfId="1" applyNumberFormat="1" applyFont="1" applyBorder="1" applyAlignment="1">
      <alignment horizontal="center" vertical="center"/>
    </xf>
    <xf numFmtId="4" fontId="17" fillId="0" borderId="1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justify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ALLDATA\&#1051;&#1080;&#1095;&#1085;&#1099;&#1077;%20&#1087;&#1072;&#1087;&#1082;&#1080;\223%20&#1069;&#1050;&#1054;&#1053;&#1054;&#1052;&#1048;&#1057;&#1058;&#1067;\!%20&#1057;&#1087;&#1088;&#1072;&#1074;&#1086;&#1095;&#1085;&#1072;&#1103;\&#1055;&#1083;&#1072;&#1085;&#1099;%20&#1060;&#1061;&#1044;%20&#1042;&#1057;&#1045;\&#1055;&#1083;&#1072;&#1085;&#1099;%20&#1060;&#1061;&#1044;%20(&#1089;&#1072;&#1076;&#1099;)\2022\&#1055;&#1083;&#1072;&#1085;&#1099;%20&#1060;&#1061;&#1044;%20&#1085;&#1072;%2001.01.2022%20&#1075;\&#1076;.&#1089;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.лист"/>
      <sheetName val="Доходы,Расходы "/>
      <sheetName val="Закупки"/>
      <sheetName val="МБ"/>
      <sheetName val="РБ"/>
      <sheetName val="целевые (2)"/>
      <sheetName val="платные услуги"/>
      <sheetName val="аренда"/>
      <sheetName val="родит 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document/redirect/12112604/7811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obileonline.garant.ru/document/redirect/70353464/0" TargetMode="External"/><Relationship Id="rId3" Type="http://schemas.openxmlformats.org/officeDocument/2006/relationships/hyperlink" Target="http://mobileonline.garant.ru/document/redirect/12188083/0" TargetMode="External"/><Relationship Id="rId7" Type="http://schemas.openxmlformats.org/officeDocument/2006/relationships/hyperlink" Target="http://mobileonline.garant.ru/document/redirect/70353464/0" TargetMode="External"/><Relationship Id="rId2" Type="http://schemas.openxmlformats.org/officeDocument/2006/relationships/hyperlink" Target="http://mobileonline.garant.ru/document/redirect/70353464/0" TargetMode="External"/><Relationship Id="rId1" Type="http://schemas.openxmlformats.org/officeDocument/2006/relationships/hyperlink" Target="http://mobileonline.garant.ru/document/redirect/72275618/1000" TargetMode="External"/><Relationship Id="rId6" Type="http://schemas.openxmlformats.org/officeDocument/2006/relationships/hyperlink" Target="http://mobileonline.garant.ru/document/redirect/70353464/0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mobileonline.garant.ru/document/redirect/12112604/78111" TargetMode="External"/><Relationship Id="rId10" Type="http://schemas.openxmlformats.org/officeDocument/2006/relationships/hyperlink" Target="http://mobileonline.garant.ru/document/redirect/12188083/0" TargetMode="External"/><Relationship Id="rId4" Type="http://schemas.openxmlformats.org/officeDocument/2006/relationships/hyperlink" Target="http://mobileonline.garant.ru/document/redirect/70353464/0" TargetMode="External"/><Relationship Id="rId9" Type="http://schemas.openxmlformats.org/officeDocument/2006/relationships/hyperlink" Target="http://mobileonline.garant.ru/document/redirect/12188083/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Normal="100" zoomScaleSheetLayoutView="100" workbookViewId="0">
      <selection activeCell="K17" sqref="K17"/>
    </sheetView>
  </sheetViews>
  <sheetFormatPr defaultRowHeight="15" x14ac:dyDescent="0.25"/>
  <cols>
    <col min="3" max="3" width="13.28515625" customWidth="1"/>
    <col min="4" max="4" width="4.7109375" customWidth="1"/>
    <col min="8" max="8" width="14.140625" customWidth="1"/>
    <col min="9" max="9" width="6.85546875" customWidth="1"/>
    <col min="10" max="10" width="8.7109375" customWidth="1"/>
    <col min="11" max="11" width="11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1" ht="14.45" customHeight="1" x14ac:dyDescent="0.25">
      <c r="A2" s="1"/>
      <c r="B2" s="1"/>
      <c r="C2" s="1"/>
      <c r="D2" s="1"/>
      <c r="E2" s="3"/>
      <c r="F2" s="3"/>
      <c r="G2" s="152" t="s">
        <v>0</v>
      </c>
      <c r="H2" s="153"/>
      <c r="I2" s="153"/>
      <c r="J2" s="153"/>
      <c r="K2" s="153"/>
    </row>
    <row r="3" spans="1:11" ht="63" customHeight="1" x14ac:dyDescent="0.25">
      <c r="A3" s="1"/>
      <c r="B3" s="1"/>
      <c r="C3" s="1"/>
      <c r="D3" s="1"/>
      <c r="E3" s="154" t="s">
        <v>9</v>
      </c>
      <c r="F3" s="144"/>
      <c r="G3" s="144"/>
      <c r="H3" s="144"/>
      <c r="I3" s="144"/>
      <c r="J3" s="144"/>
      <c r="K3" s="144"/>
    </row>
    <row r="4" spans="1:11" x14ac:dyDescent="0.25">
      <c r="A4" s="1"/>
      <c r="B4" s="1"/>
      <c r="C4" s="1"/>
      <c r="D4" s="1"/>
      <c r="E4" s="1"/>
      <c r="F4" s="155"/>
      <c r="G4" s="151"/>
      <c r="H4" s="151"/>
      <c r="I4" s="151"/>
      <c r="J4" s="151"/>
      <c r="K4" s="15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25"/>
    </row>
    <row r="6" spans="1:11" ht="15.75" x14ac:dyDescent="0.25">
      <c r="A6" s="1"/>
      <c r="B6" s="1"/>
      <c r="C6" s="1"/>
      <c r="D6" s="1"/>
      <c r="E6" s="1"/>
      <c r="F6" s="150" t="s">
        <v>508</v>
      </c>
      <c r="G6" s="151"/>
      <c r="H6" s="151"/>
      <c r="I6" s="151"/>
      <c r="J6" s="151"/>
      <c r="K6" s="151"/>
    </row>
    <row r="7" spans="1:11" x14ac:dyDescent="0.25">
      <c r="A7" s="1"/>
      <c r="B7" s="1"/>
      <c r="C7" s="1"/>
      <c r="D7" s="1"/>
      <c r="E7" s="1"/>
      <c r="F7" s="1"/>
      <c r="G7" s="1"/>
      <c r="H7" s="156" t="s">
        <v>509</v>
      </c>
      <c r="I7" s="151"/>
      <c r="J7" s="151"/>
      <c r="K7" s="15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25"/>
    </row>
    <row r="9" spans="1:11" ht="15.75" x14ac:dyDescent="0.25">
      <c r="A9" s="1"/>
      <c r="B9" s="1"/>
      <c r="C9" s="1"/>
      <c r="D9" s="1"/>
      <c r="E9" s="1"/>
      <c r="F9" s="1"/>
      <c r="G9" s="150" t="s">
        <v>511</v>
      </c>
      <c r="H9" s="151"/>
      <c r="I9" s="151"/>
      <c r="J9" s="151"/>
      <c r="K9" s="151"/>
    </row>
    <row r="11" spans="1:11" ht="15.75" x14ac:dyDescent="0.25">
      <c r="A11" s="148" t="s">
        <v>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5.75" x14ac:dyDescent="0.25">
      <c r="A12" s="148" t="s">
        <v>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.75" x14ac:dyDescent="0.25">
      <c r="A13" s="148" t="s">
        <v>433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5" spans="1:11" ht="15.75" x14ac:dyDescent="0.25">
      <c r="A15" s="149" t="s">
        <v>506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x14ac:dyDescent="0.25">
      <c r="K16" s="4" t="s">
        <v>3</v>
      </c>
    </row>
    <row r="17" spans="1:11" ht="14.45" customHeight="1" x14ac:dyDescent="0.25">
      <c r="J17" s="124" t="s">
        <v>4</v>
      </c>
      <c r="K17" s="141" t="s">
        <v>507</v>
      </c>
    </row>
    <row r="18" spans="1:11" ht="18.75" customHeight="1" x14ac:dyDescent="0.25">
      <c r="K18" s="5" t="s">
        <v>5</v>
      </c>
    </row>
    <row r="19" spans="1:11" ht="104.25" customHeight="1" x14ac:dyDescent="0.25">
      <c r="A19" s="143" t="s">
        <v>6</v>
      </c>
      <c r="B19" s="144"/>
      <c r="C19" s="144"/>
      <c r="D19" s="123"/>
      <c r="E19" s="145" t="s">
        <v>14</v>
      </c>
      <c r="F19" s="146"/>
      <c r="G19" s="146"/>
      <c r="H19" s="146"/>
      <c r="I19" s="76"/>
      <c r="J19" s="6" t="s">
        <v>7</v>
      </c>
      <c r="K19" s="4">
        <v>54061357</v>
      </c>
    </row>
    <row r="20" spans="1:11" ht="47.45" customHeight="1" x14ac:dyDescent="0.25">
      <c r="A20" s="143" t="s">
        <v>8</v>
      </c>
      <c r="B20" s="144"/>
      <c r="C20" s="144"/>
      <c r="D20" s="123"/>
      <c r="E20" s="145" t="s">
        <v>9</v>
      </c>
      <c r="F20" s="146"/>
      <c r="G20" s="146"/>
      <c r="H20" s="146"/>
      <c r="I20" s="123"/>
      <c r="J20" s="6" t="s">
        <v>10</v>
      </c>
      <c r="K20" s="5">
        <v>974</v>
      </c>
    </row>
    <row r="21" spans="1:11" ht="51" customHeight="1" x14ac:dyDescent="0.25">
      <c r="A21" s="143" t="s">
        <v>11</v>
      </c>
      <c r="B21" s="144"/>
      <c r="C21" s="144"/>
      <c r="D21" s="123"/>
      <c r="E21" s="145" t="s">
        <v>15</v>
      </c>
      <c r="F21" s="146"/>
      <c r="G21" s="146"/>
      <c r="H21" s="146"/>
      <c r="I21" s="124"/>
      <c r="J21" s="6"/>
      <c r="K21" s="5" t="s">
        <v>5</v>
      </c>
    </row>
    <row r="22" spans="1:11" ht="16.149999999999999" customHeight="1" x14ac:dyDescent="0.25">
      <c r="A22" s="143" t="s">
        <v>12</v>
      </c>
      <c r="B22" s="144"/>
      <c r="C22" s="144"/>
      <c r="D22" s="123"/>
      <c r="E22" s="147"/>
      <c r="F22" s="147"/>
      <c r="G22" s="147"/>
      <c r="H22" s="147"/>
      <c r="I22" s="124"/>
      <c r="J22" s="124" t="s">
        <v>13</v>
      </c>
      <c r="K22" s="5">
        <v>383</v>
      </c>
    </row>
  </sheetData>
  <mergeCells count="18">
    <mergeCell ref="G9:K9"/>
    <mergeCell ref="G2:K2"/>
    <mergeCell ref="E3:K3"/>
    <mergeCell ref="F4:K4"/>
    <mergeCell ref="F6:K6"/>
    <mergeCell ref="H7:K7"/>
    <mergeCell ref="A11:K11"/>
    <mergeCell ref="A12:K12"/>
    <mergeCell ref="A13:K13"/>
    <mergeCell ref="A15:K15"/>
    <mergeCell ref="A19:C19"/>
    <mergeCell ref="E19:H19"/>
    <mergeCell ref="A20:C20"/>
    <mergeCell ref="E20:H20"/>
    <mergeCell ref="A21:C21"/>
    <mergeCell ref="E21:H21"/>
    <mergeCell ref="A22:C22"/>
    <mergeCell ref="E22:H2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41.28515625" customWidth="1"/>
    <col min="2" max="2" width="12.5703125" customWidth="1"/>
    <col min="3" max="3" width="13.7109375" customWidth="1"/>
    <col min="4" max="4" width="13.28515625" customWidth="1"/>
    <col min="5" max="5" width="11.28515625" customWidth="1"/>
    <col min="6" max="6" width="14.85546875" customWidth="1"/>
    <col min="7" max="7" width="14.28515625" customWidth="1"/>
    <col min="8" max="8" width="14.140625" customWidth="1"/>
    <col min="9" max="9" width="13.7109375" customWidth="1"/>
    <col min="10" max="10" width="12.42578125" bestFit="1" customWidth="1"/>
    <col min="11" max="11" width="10.7109375" bestFit="1" customWidth="1"/>
  </cols>
  <sheetData>
    <row r="1" spans="1:11" ht="15.75" x14ac:dyDescent="0.25">
      <c r="A1" s="148" t="s">
        <v>209</v>
      </c>
      <c r="B1" s="148"/>
      <c r="C1" s="148"/>
      <c r="D1" s="148"/>
      <c r="E1" s="148"/>
      <c r="F1" s="148"/>
      <c r="G1" s="148"/>
      <c r="H1" s="148"/>
      <c r="I1" s="148"/>
    </row>
    <row r="2" spans="1:11" ht="15.75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11" ht="46.9" customHeight="1" x14ac:dyDescent="0.25">
      <c r="A3" s="159" t="s">
        <v>44</v>
      </c>
      <c r="B3" s="159" t="s">
        <v>210</v>
      </c>
      <c r="C3" s="159" t="s">
        <v>211</v>
      </c>
      <c r="D3" s="159" t="s">
        <v>212</v>
      </c>
      <c r="E3" s="159" t="s">
        <v>213</v>
      </c>
      <c r="F3" s="159" t="s">
        <v>214</v>
      </c>
      <c r="G3" s="159"/>
      <c r="H3" s="159"/>
      <c r="I3" s="159"/>
    </row>
    <row r="4" spans="1:11" ht="63" x14ac:dyDescent="0.25">
      <c r="A4" s="159"/>
      <c r="B4" s="159"/>
      <c r="C4" s="159"/>
      <c r="D4" s="159"/>
      <c r="E4" s="159"/>
      <c r="F4" s="128" t="s">
        <v>408</v>
      </c>
      <c r="G4" s="128" t="s">
        <v>457</v>
      </c>
      <c r="H4" s="128" t="s">
        <v>409</v>
      </c>
      <c r="I4" s="128" t="s">
        <v>215</v>
      </c>
    </row>
    <row r="5" spans="1:11" ht="15.7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</row>
    <row r="6" spans="1:11" ht="38.450000000000003" customHeight="1" x14ac:dyDescent="0.25">
      <c r="A6" s="51" t="s">
        <v>216</v>
      </c>
      <c r="B6" s="52" t="s">
        <v>217</v>
      </c>
      <c r="C6" s="128" t="s">
        <v>218</v>
      </c>
      <c r="D6" s="128" t="s">
        <v>218</v>
      </c>
      <c r="E6" s="128" t="s">
        <v>5</v>
      </c>
      <c r="F6" s="126">
        <f>'целевые (2)'!BG209+МБ!BG291+РБ!BG277+'платные услуги'!BH175+'родит плата'!BG85</f>
        <v>5380772.1909200009</v>
      </c>
      <c r="G6" s="126"/>
      <c r="H6" s="126"/>
      <c r="I6" s="126"/>
    </row>
    <row r="7" spans="1:11" ht="40.9" customHeight="1" x14ac:dyDescent="0.25">
      <c r="A7" s="51" t="s">
        <v>219</v>
      </c>
      <c r="B7" s="52" t="s">
        <v>220</v>
      </c>
      <c r="C7" s="128" t="s">
        <v>218</v>
      </c>
      <c r="D7" s="128" t="s">
        <v>218</v>
      </c>
      <c r="E7" s="128" t="s">
        <v>5</v>
      </c>
      <c r="F7" s="126"/>
      <c r="G7" s="126"/>
      <c r="H7" s="126"/>
      <c r="I7" s="126"/>
    </row>
    <row r="8" spans="1:11" ht="15.75" x14ac:dyDescent="0.25">
      <c r="A8" s="53" t="s">
        <v>221</v>
      </c>
      <c r="B8" s="54">
        <v>1000</v>
      </c>
      <c r="C8" s="55"/>
      <c r="D8" s="55"/>
      <c r="E8" s="55"/>
      <c r="F8" s="87">
        <f>F30-F6</f>
        <v>55240545.411999993</v>
      </c>
      <c r="G8" s="87">
        <f>G30</f>
        <v>43897850</v>
      </c>
      <c r="H8" s="87">
        <f>H30</f>
        <v>44217150</v>
      </c>
      <c r="I8" s="87"/>
      <c r="J8" s="134">
        <f>F9+F12+F18</f>
        <v>55240545.412</v>
      </c>
      <c r="K8" s="134">
        <f>F8-J8</f>
        <v>0</v>
      </c>
    </row>
    <row r="9" spans="1:11" ht="15.75" x14ac:dyDescent="0.25">
      <c r="A9" s="51" t="s">
        <v>128</v>
      </c>
      <c r="B9" s="159">
        <v>1100</v>
      </c>
      <c r="C9" s="159">
        <v>120</v>
      </c>
      <c r="D9" s="160"/>
      <c r="E9" s="160"/>
      <c r="F9" s="158">
        <v>30000</v>
      </c>
      <c r="G9" s="158">
        <v>30000</v>
      </c>
      <c r="H9" s="158">
        <v>30000</v>
      </c>
      <c r="I9" s="157"/>
    </row>
    <row r="10" spans="1:11" ht="30.6" customHeight="1" x14ac:dyDescent="0.25">
      <c r="A10" s="51" t="s">
        <v>222</v>
      </c>
      <c r="B10" s="159"/>
      <c r="C10" s="159"/>
      <c r="D10" s="160"/>
      <c r="E10" s="160"/>
      <c r="F10" s="158"/>
      <c r="G10" s="158"/>
      <c r="H10" s="158"/>
      <c r="I10" s="157"/>
    </row>
    <row r="11" spans="1:11" ht="15.75" x14ac:dyDescent="0.25">
      <c r="A11" s="51" t="s">
        <v>128</v>
      </c>
      <c r="B11" s="128">
        <v>1110</v>
      </c>
      <c r="C11" s="55"/>
      <c r="D11" s="55"/>
      <c r="E11" s="55"/>
      <c r="F11" s="126"/>
      <c r="G11" s="126"/>
      <c r="H11" s="126"/>
      <c r="I11" s="126"/>
    </row>
    <row r="12" spans="1:11" ht="47.45" customHeight="1" x14ac:dyDescent="0.25">
      <c r="A12" s="51" t="s">
        <v>223</v>
      </c>
      <c r="B12" s="128">
        <v>1200</v>
      </c>
      <c r="C12" s="128">
        <v>130</v>
      </c>
      <c r="D12" s="55"/>
      <c r="E12" s="55"/>
      <c r="F12" s="127">
        <f>F13+F15</f>
        <v>51756908.412</v>
      </c>
      <c r="G12" s="127">
        <f t="shared" ref="G12:H12" si="0">G13+G15</f>
        <v>43547850</v>
      </c>
      <c r="H12" s="127">
        <f t="shared" si="0"/>
        <v>43547850</v>
      </c>
      <c r="I12" s="126"/>
    </row>
    <row r="13" spans="1:11" ht="15.75" x14ac:dyDescent="0.25">
      <c r="A13" s="51" t="s">
        <v>128</v>
      </c>
      <c r="B13" s="159">
        <v>1210</v>
      </c>
      <c r="C13" s="159">
        <v>130</v>
      </c>
      <c r="D13" s="160"/>
      <c r="E13" s="160"/>
      <c r="F13" s="157">
        <f>F80-РБ!BG277-МБ!BG291</f>
        <v>41052701.001999997</v>
      </c>
      <c r="G13" s="157">
        <v>32472224</v>
      </c>
      <c r="H13" s="157">
        <v>32472224</v>
      </c>
      <c r="I13" s="157"/>
    </row>
    <row r="14" spans="1:11" ht="82.9" customHeight="1" x14ac:dyDescent="0.25">
      <c r="A14" s="51" t="s">
        <v>224</v>
      </c>
      <c r="B14" s="159"/>
      <c r="C14" s="159"/>
      <c r="D14" s="160"/>
      <c r="E14" s="160"/>
      <c r="F14" s="157"/>
      <c r="G14" s="157"/>
      <c r="H14" s="157"/>
      <c r="I14" s="157"/>
    </row>
    <row r="15" spans="1:11" ht="18.75" customHeight="1" x14ac:dyDescent="0.25">
      <c r="A15" s="51" t="s">
        <v>410</v>
      </c>
      <c r="B15" s="128">
        <v>1220</v>
      </c>
      <c r="C15" s="128">
        <v>130</v>
      </c>
      <c r="D15" s="55"/>
      <c r="E15" s="55"/>
      <c r="F15" s="126">
        <f>F233-F9-'платные услуги'!BH175-'родит плата'!BG85</f>
        <v>10704207.41</v>
      </c>
      <c r="G15" s="126">
        <f t="shared" ref="G15:H15" si="1">G233-G9</f>
        <v>11075626</v>
      </c>
      <c r="H15" s="126">
        <f t="shared" si="1"/>
        <v>11075626</v>
      </c>
      <c r="I15" s="126"/>
    </row>
    <row r="16" spans="1:11" ht="45.6" customHeight="1" x14ac:dyDescent="0.25">
      <c r="A16" s="51" t="s">
        <v>225</v>
      </c>
      <c r="B16" s="128">
        <v>1300</v>
      </c>
      <c r="C16" s="128">
        <v>140</v>
      </c>
      <c r="D16" s="55"/>
      <c r="E16" s="55"/>
      <c r="F16" s="126"/>
      <c r="G16" s="126"/>
      <c r="H16" s="126"/>
      <c r="I16" s="126"/>
    </row>
    <row r="17" spans="1:9" ht="15.75" x14ac:dyDescent="0.25">
      <c r="A17" s="51" t="s">
        <v>128</v>
      </c>
      <c r="B17" s="128">
        <v>1310</v>
      </c>
      <c r="C17" s="128">
        <v>140</v>
      </c>
      <c r="D17" s="55"/>
      <c r="E17" s="55"/>
      <c r="F17" s="126"/>
      <c r="G17" s="126"/>
      <c r="H17" s="126"/>
      <c r="I17" s="126"/>
    </row>
    <row r="18" spans="1:9" ht="33" customHeight="1" x14ac:dyDescent="0.25">
      <c r="A18" s="51" t="s">
        <v>226</v>
      </c>
      <c r="B18" s="128">
        <v>1400</v>
      </c>
      <c r="C18" s="128">
        <v>150</v>
      </c>
      <c r="D18" s="55"/>
      <c r="E18" s="55"/>
      <c r="F18" s="127">
        <f>F19</f>
        <v>3453637</v>
      </c>
      <c r="G18" s="127">
        <f t="shared" ref="G18:H18" si="2">G19</f>
        <v>320000</v>
      </c>
      <c r="H18" s="127">
        <f t="shared" si="2"/>
        <v>639300</v>
      </c>
      <c r="I18" s="126"/>
    </row>
    <row r="19" spans="1:9" ht="21.6" customHeight="1" x14ac:dyDescent="0.25">
      <c r="A19" s="51" t="s">
        <v>227</v>
      </c>
      <c r="B19" s="128">
        <v>1410</v>
      </c>
      <c r="C19" s="128">
        <v>150</v>
      </c>
      <c r="D19" s="55"/>
      <c r="E19" s="55"/>
      <c r="F19" s="127">
        <f>F130-'целевые (2)'!BG209</f>
        <v>3453637</v>
      </c>
      <c r="G19" s="127">
        <v>320000</v>
      </c>
      <c r="H19" s="127">
        <v>639300</v>
      </c>
      <c r="I19" s="126"/>
    </row>
    <row r="20" spans="1:9" ht="44.45" customHeight="1" x14ac:dyDescent="0.25">
      <c r="A20" s="51" t="s">
        <v>228</v>
      </c>
      <c r="B20" s="128">
        <v>1420</v>
      </c>
      <c r="C20" s="128">
        <v>150</v>
      </c>
      <c r="D20" s="55"/>
      <c r="E20" s="55"/>
      <c r="F20" s="126"/>
      <c r="G20" s="126"/>
      <c r="H20" s="126"/>
      <c r="I20" s="126"/>
    </row>
    <row r="21" spans="1:9" ht="19.149999999999999" customHeight="1" x14ac:dyDescent="0.25">
      <c r="A21" s="51" t="s">
        <v>229</v>
      </c>
      <c r="B21" s="128">
        <v>1500</v>
      </c>
      <c r="C21" s="128">
        <v>180</v>
      </c>
      <c r="D21" s="55"/>
      <c r="E21" s="55"/>
      <c r="F21" s="126"/>
      <c r="G21" s="126"/>
      <c r="H21" s="126"/>
      <c r="I21" s="126"/>
    </row>
    <row r="22" spans="1:9" ht="15.75" x14ac:dyDescent="0.25">
      <c r="A22" s="51" t="s">
        <v>128</v>
      </c>
      <c r="B22" s="55"/>
      <c r="C22" s="55"/>
      <c r="D22" s="55"/>
      <c r="E22" s="55"/>
      <c r="F22" s="126"/>
      <c r="G22" s="126"/>
      <c r="H22" s="126"/>
      <c r="I22" s="126"/>
    </row>
    <row r="23" spans="1:9" ht="15.75" x14ac:dyDescent="0.25">
      <c r="A23" s="55" t="s">
        <v>410</v>
      </c>
      <c r="B23" s="55"/>
      <c r="C23" s="55"/>
      <c r="D23" s="55"/>
      <c r="E23" s="55"/>
      <c r="F23" s="126"/>
      <c r="G23" s="126"/>
      <c r="H23" s="126"/>
      <c r="I23" s="126"/>
    </row>
    <row r="24" spans="1:9" ht="34.9" customHeight="1" x14ac:dyDescent="0.25">
      <c r="A24" s="51" t="s">
        <v>230</v>
      </c>
      <c r="B24" s="128">
        <v>1900</v>
      </c>
      <c r="C24" s="55"/>
      <c r="D24" s="55"/>
      <c r="E24" s="55"/>
      <c r="F24" s="126"/>
      <c r="G24" s="126"/>
      <c r="H24" s="126"/>
      <c r="I24" s="126"/>
    </row>
    <row r="25" spans="1:9" ht="15.75" x14ac:dyDescent="0.25">
      <c r="A25" s="51" t="s">
        <v>128</v>
      </c>
      <c r="B25" s="55"/>
      <c r="C25" s="55"/>
      <c r="D25" s="55"/>
      <c r="E25" s="55"/>
      <c r="F25" s="126"/>
      <c r="G25" s="126"/>
      <c r="H25" s="126"/>
      <c r="I25" s="126"/>
    </row>
    <row r="26" spans="1:9" ht="27" customHeight="1" x14ac:dyDescent="0.25">
      <c r="A26" s="51" t="s">
        <v>230</v>
      </c>
      <c r="B26" s="128">
        <v>1980</v>
      </c>
      <c r="C26" s="128" t="s">
        <v>218</v>
      </c>
      <c r="D26" s="55"/>
      <c r="E26" s="55"/>
      <c r="F26" s="126"/>
      <c r="G26" s="126"/>
      <c r="H26" s="126"/>
      <c r="I26" s="126"/>
    </row>
    <row r="27" spans="1:9" ht="15.75" x14ac:dyDescent="0.25">
      <c r="A27" s="51" t="s">
        <v>231</v>
      </c>
      <c r="B27" s="159">
        <v>1981</v>
      </c>
      <c r="C27" s="159">
        <v>510</v>
      </c>
      <c r="D27" s="160"/>
      <c r="E27" s="160"/>
      <c r="F27" s="157"/>
      <c r="G27" s="157"/>
      <c r="H27" s="157"/>
      <c r="I27" s="158" t="s">
        <v>218</v>
      </c>
    </row>
    <row r="28" spans="1:9" ht="56.45" customHeight="1" x14ac:dyDescent="0.25">
      <c r="A28" s="51" t="s">
        <v>232</v>
      </c>
      <c r="B28" s="159"/>
      <c r="C28" s="159"/>
      <c r="D28" s="160"/>
      <c r="E28" s="160"/>
      <c r="F28" s="157"/>
      <c r="G28" s="157"/>
      <c r="H28" s="157"/>
      <c r="I28" s="158"/>
    </row>
    <row r="29" spans="1:9" ht="15.75" x14ac:dyDescent="0.25">
      <c r="A29" s="55"/>
      <c r="B29" s="55"/>
      <c r="C29" s="55"/>
      <c r="D29" s="55"/>
      <c r="E29" s="55"/>
      <c r="F29" s="126"/>
      <c r="G29" s="126"/>
      <c r="H29" s="126"/>
      <c r="I29" s="126"/>
    </row>
    <row r="30" spans="1:9" ht="28.15" customHeight="1" x14ac:dyDescent="0.25">
      <c r="A30" s="53" t="s">
        <v>233</v>
      </c>
      <c r="B30" s="54">
        <v>2000</v>
      </c>
      <c r="C30" s="56" t="s">
        <v>218</v>
      </c>
      <c r="D30" s="55"/>
      <c r="E30" s="55"/>
      <c r="F30" s="87">
        <f>F31+F41+F49+F54+F60+F62+F68</f>
        <v>60621317.602919996</v>
      </c>
      <c r="G30" s="87">
        <f t="shared" ref="G30:H30" si="3">G31+G41+G49+G54+G60+G62+G68</f>
        <v>43897850</v>
      </c>
      <c r="H30" s="87">
        <f t="shared" si="3"/>
        <v>44217150</v>
      </c>
      <c r="I30" s="126"/>
    </row>
    <row r="31" spans="1:9" ht="19.149999999999999" customHeight="1" x14ac:dyDescent="0.25">
      <c r="A31" s="51" t="s">
        <v>128</v>
      </c>
      <c r="B31" s="159">
        <v>2100</v>
      </c>
      <c r="C31" s="159" t="s">
        <v>218</v>
      </c>
      <c r="D31" s="160"/>
      <c r="E31" s="160"/>
      <c r="F31" s="158">
        <f>F33+F35+F36+F37</f>
        <v>39598156.472920001</v>
      </c>
      <c r="G31" s="158">
        <f t="shared" ref="G31:H31" si="4">G33+G35+G36+G37</f>
        <v>29483422</v>
      </c>
      <c r="H31" s="158">
        <f t="shared" si="4"/>
        <v>29483422</v>
      </c>
      <c r="I31" s="158" t="s">
        <v>218</v>
      </c>
    </row>
    <row r="32" spans="1:9" ht="29.45" customHeight="1" x14ac:dyDescent="0.25">
      <c r="A32" s="51" t="s">
        <v>235</v>
      </c>
      <c r="B32" s="159"/>
      <c r="C32" s="159"/>
      <c r="D32" s="160"/>
      <c r="E32" s="160"/>
      <c r="F32" s="158"/>
      <c r="G32" s="158"/>
      <c r="H32" s="158"/>
      <c r="I32" s="158"/>
    </row>
    <row r="33" spans="1:9" ht="18" customHeight="1" x14ac:dyDescent="0.25">
      <c r="A33" s="51" t="s">
        <v>128</v>
      </c>
      <c r="B33" s="159">
        <v>2110</v>
      </c>
      <c r="C33" s="159">
        <v>111</v>
      </c>
      <c r="D33" s="160"/>
      <c r="E33" s="160"/>
      <c r="F33" s="158">
        <f>F83+F133+F185+F236</f>
        <v>30378780.620000001</v>
      </c>
      <c r="G33" s="158">
        <f t="shared" ref="G33:H33" si="5">G83+G133+G185+G236</f>
        <v>22613995</v>
      </c>
      <c r="H33" s="161">
        <f t="shared" si="5"/>
        <v>22613995</v>
      </c>
      <c r="I33" s="158" t="s">
        <v>218</v>
      </c>
    </row>
    <row r="34" spans="1:9" ht="19.899999999999999" customHeight="1" x14ac:dyDescent="0.25">
      <c r="A34" s="51" t="s">
        <v>236</v>
      </c>
      <c r="B34" s="159"/>
      <c r="C34" s="159"/>
      <c r="D34" s="160"/>
      <c r="E34" s="160"/>
      <c r="F34" s="158"/>
      <c r="G34" s="158"/>
      <c r="H34" s="164"/>
      <c r="I34" s="158"/>
    </row>
    <row r="35" spans="1:9" ht="44.45" customHeight="1" x14ac:dyDescent="0.25">
      <c r="A35" s="51" t="s">
        <v>237</v>
      </c>
      <c r="B35" s="128">
        <v>2120</v>
      </c>
      <c r="C35" s="128">
        <v>112</v>
      </c>
      <c r="D35" s="55"/>
      <c r="E35" s="55"/>
      <c r="F35" s="127">
        <f>F85+F135+F187+F238</f>
        <v>44984.4</v>
      </c>
      <c r="G35" s="127">
        <f t="shared" ref="G35:H36" si="6">G85+G135+G187+G238</f>
        <v>40000</v>
      </c>
      <c r="H35" s="127">
        <f t="shared" si="6"/>
        <v>40000</v>
      </c>
      <c r="I35" s="127" t="s">
        <v>218</v>
      </c>
    </row>
    <row r="36" spans="1:9" ht="57.6" customHeight="1" x14ac:dyDescent="0.25">
      <c r="A36" s="51" t="s">
        <v>238</v>
      </c>
      <c r="B36" s="128">
        <v>2130</v>
      </c>
      <c r="C36" s="128">
        <v>113</v>
      </c>
      <c r="D36" s="55"/>
      <c r="E36" s="55"/>
      <c r="F36" s="127">
        <f>F86+F136+F188+F239</f>
        <v>0</v>
      </c>
      <c r="G36" s="127">
        <f t="shared" si="6"/>
        <v>0</v>
      </c>
      <c r="H36" s="127">
        <f t="shared" si="6"/>
        <v>0</v>
      </c>
      <c r="I36" s="127" t="s">
        <v>218</v>
      </c>
    </row>
    <row r="37" spans="1:9" ht="70.900000000000006" customHeight="1" x14ac:dyDescent="0.25">
      <c r="A37" s="51" t="s">
        <v>239</v>
      </c>
      <c r="B37" s="128">
        <v>2140</v>
      </c>
      <c r="C37" s="128">
        <v>119</v>
      </c>
      <c r="D37" s="55"/>
      <c r="E37" s="55"/>
      <c r="F37" s="127">
        <f>F38</f>
        <v>9174391.4529199991</v>
      </c>
      <c r="G37" s="127">
        <f>G38+G40</f>
        <v>6829427</v>
      </c>
      <c r="H37" s="127">
        <f>H38+H40</f>
        <v>6829427</v>
      </c>
      <c r="I37" s="127" t="s">
        <v>218</v>
      </c>
    </row>
    <row r="38" spans="1:9" ht="18.600000000000001" customHeight="1" x14ac:dyDescent="0.25">
      <c r="A38" s="51" t="s">
        <v>128</v>
      </c>
      <c r="B38" s="159">
        <v>2141</v>
      </c>
      <c r="C38" s="159">
        <v>119</v>
      </c>
      <c r="D38" s="160"/>
      <c r="E38" s="160"/>
      <c r="F38" s="158">
        <f>F88+F138+F190+F241</f>
        <v>9174391.4529199991</v>
      </c>
      <c r="G38" s="158">
        <f t="shared" ref="G38:H38" si="7">G88+G138+G190+G241</f>
        <v>6829427</v>
      </c>
      <c r="H38" s="161">
        <f t="shared" si="7"/>
        <v>6829427</v>
      </c>
      <c r="I38" s="158" t="s">
        <v>218</v>
      </c>
    </row>
    <row r="39" spans="1:9" ht="24.6" customHeight="1" x14ac:dyDescent="0.25">
      <c r="A39" s="51" t="s">
        <v>240</v>
      </c>
      <c r="B39" s="159"/>
      <c r="C39" s="159"/>
      <c r="D39" s="160"/>
      <c r="E39" s="160"/>
      <c r="F39" s="158"/>
      <c r="G39" s="158"/>
      <c r="H39" s="164"/>
      <c r="I39" s="158"/>
    </row>
    <row r="40" spans="1:9" ht="27" customHeight="1" x14ac:dyDescent="0.25">
      <c r="A40" s="51" t="s">
        <v>241</v>
      </c>
      <c r="B40" s="128">
        <v>2142</v>
      </c>
      <c r="C40" s="128">
        <v>119</v>
      </c>
      <c r="D40" s="55"/>
      <c r="E40" s="55"/>
      <c r="F40" s="127"/>
      <c r="G40" s="127"/>
      <c r="H40" s="127"/>
      <c r="I40" s="127" t="s">
        <v>218</v>
      </c>
    </row>
    <row r="41" spans="1:9" ht="46.9" customHeight="1" x14ac:dyDescent="0.25">
      <c r="A41" s="51" t="s">
        <v>242</v>
      </c>
      <c r="B41" s="128">
        <v>2200</v>
      </c>
      <c r="C41" s="128">
        <v>300</v>
      </c>
      <c r="D41" s="55"/>
      <c r="E41" s="55"/>
      <c r="F41" s="127">
        <f>F42+F44+F46+F47+F48</f>
        <v>0</v>
      </c>
      <c r="G41" s="127">
        <f t="shared" ref="G41:H41" si="8">G42+G44+G46+G47+G48</f>
        <v>0</v>
      </c>
      <c r="H41" s="127">
        <f t="shared" si="8"/>
        <v>0</v>
      </c>
      <c r="I41" s="127" t="s">
        <v>218</v>
      </c>
    </row>
    <row r="42" spans="1:9" ht="19.899999999999999" customHeight="1" x14ac:dyDescent="0.25">
      <c r="A42" s="51" t="s">
        <v>128</v>
      </c>
      <c r="B42" s="159">
        <v>2210</v>
      </c>
      <c r="C42" s="159">
        <v>320</v>
      </c>
      <c r="D42" s="160"/>
      <c r="E42" s="160"/>
      <c r="F42" s="158">
        <f>F44</f>
        <v>0</v>
      </c>
      <c r="G42" s="158">
        <f t="shared" ref="G42:H42" si="9">G44</f>
        <v>0</v>
      </c>
      <c r="H42" s="158">
        <f t="shared" si="9"/>
        <v>0</v>
      </c>
      <c r="I42" s="158" t="s">
        <v>218</v>
      </c>
    </row>
    <row r="43" spans="1:9" ht="49.9" customHeight="1" x14ac:dyDescent="0.25">
      <c r="A43" s="51" t="s">
        <v>243</v>
      </c>
      <c r="B43" s="159"/>
      <c r="C43" s="159"/>
      <c r="D43" s="160"/>
      <c r="E43" s="160"/>
      <c r="F43" s="158"/>
      <c r="G43" s="158"/>
      <c r="H43" s="158"/>
      <c r="I43" s="158"/>
    </row>
    <row r="44" spans="1:9" ht="15.75" x14ac:dyDescent="0.25">
      <c r="A44" s="51" t="s">
        <v>231</v>
      </c>
      <c r="B44" s="159">
        <v>2211</v>
      </c>
      <c r="C44" s="159">
        <v>321</v>
      </c>
      <c r="D44" s="160"/>
      <c r="E44" s="160"/>
      <c r="F44" s="158">
        <f>F94+F144+F196+F247</f>
        <v>0</v>
      </c>
      <c r="G44" s="158">
        <f t="shared" ref="G44:H44" si="10">G94+G144+G196+G247</f>
        <v>0</v>
      </c>
      <c r="H44" s="158">
        <f t="shared" si="10"/>
        <v>0</v>
      </c>
      <c r="I44" s="158" t="s">
        <v>218</v>
      </c>
    </row>
    <row r="45" spans="1:9" ht="52.15" customHeight="1" x14ac:dyDescent="0.25">
      <c r="A45" s="51" t="s">
        <v>244</v>
      </c>
      <c r="B45" s="159"/>
      <c r="C45" s="159"/>
      <c r="D45" s="160"/>
      <c r="E45" s="160"/>
      <c r="F45" s="158"/>
      <c r="G45" s="158"/>
      <c r="H45" s="158"/>
      <c r="I45" s="158"/>
    </row>
    <row r="46" spans="1:9" ht="70.900000000000006" customHeight="1" x14ac:dyDescent="0.25">
      <c r="A46" s="51" t="s">
        <v>245</v>
      </c>
      <c r="B46" s="128">
        <v>2220</v>
      </c>
      <c r="C46" s="128">
        <v>340</v>
      </c>
      <c r="D46" s="55"/>
      <c r="E46" s="55"/>
      <c r="F46" s="127">
        <f>F96+F146+F198+F249</f>
        <v>0</v>
      </c>
      <c r="G46" s="127">
        <f t="shared" ref="G46:H48" si="11">G96+G146+G198+G249</f>
        <v>0</v>
      </c>
      <c r="H46" s="127">
        <f t="shared" si="11"/>
        <v>0</v>
      </c>
      <c r="I46" s="127" t="s">
        <v>218</v>
      </c>
    </row>
    <row r="47" spans="1:9" ht="108" customHeight="1" x14ac:dyDescent="0.25">
      <c r="A47" s="51" t="s">
        <v>246</v>
      </c>
      <c r="B47" s="128">
        <v>2230</v>
      </c>
      <c r="C47" s="128">
        <v>350</v>
      </c>
      <c r="D47" s="55"/>
      <c r="E47" s="55"/>
      <c r="F47" s="127">
        <f>F97+F147+F199+F250</f>
        <v>0</v>
      </c>
      <c r="G47" s="127">
        <f t="shared" si="11"/>
        <v>0</v>
      </c>
      <c r="H47" s="127">
        <f t="shared" si="11"/>
        <v>0</v>
      </c>
      <c r="I47" s="127" t="s">
        <v>218</v>
      </c>
    </row>
    <row r="48" spans="1:9" ht="27" customHeight="1" x14ac:dyDescent="0.25">
      <c r="A48" s="51" t="s">
        <v>247</v>
      </c>
      <c r="B48" s="128">
        <v>2240</v>
      </c>
      <c r="C48" s="128">
        <v>360</v>
      </c>
      <c r="D48" s="55"/>
      <c r="E48" s="55"/>
      <c r="F48" s="127">
        <f>F98+F148+F200+F251</f>
        <v>0</v>
      </c>
      <c r="G48" s="127">
        <f t="shared" si="11"/>
        <v>0</v>
      </c>
      <c r="H48" s="127">
        <f t="shared" si="11"/>
        <v>0</v>
      </c>
      <c r="I48" s="127" t="s">
        <v>218</v>
      </c>
    </row>
    <row r="49" spans="1:9" ht="30.6" customHeight="1" x14ac:dyDescent="0.25">
      <c r="A49" s="51" t="s">
        <v>248</v>
      </c>
      <c r="B49" s="128">
        <v>2300</v>
      </c>
      <c r="C49" s="128">
        <v>850</v>
      </c>
      <c r="D49" s="55"/>
      <c r="E49" s="55"/>
      <c r="F49" s="127">
        <f>F50+F52+F53</f>
        <v>428888</v>
      </c>
      <c r="G49" s="127">
        <f t="shared" ref="G49:H49" si="12">G50+G52+G53</f>
        <v>428888</v>
      </c>
      <c r="H49" s="127">
        <f t="shared" si="12"/>
        <v>428888</v>
      </c>
      <c r="I49" s="127" t="s">
        <v>218</v>
      </c>
    </row>
    <row r="50" spans="1:9" ht="15.75" x14ac:dyDescent="0.25">
      <c r="A50" s="51" t="s">
        <v>231</v>
      </c>
      <c r="B50" s="159">
        <v>2310</v>
      </c>
      <c r="C50" s="159">
        <v>851</v>
      </c>
      <c r="D50" s="160"/>
      <c r="E50" s="160"/>
      <c r="F50" s="158">
        <f>F100+F150+F202+F253</f>
        <v>428888</v>
      </c>
      <c r="G50" s="158">
        <f t="shared" ref="G50:H50" si="13">G100+G150+G202+G253</f>
        <v>428888</v>
      </c>
      <c r="H50" s="158">
        <f t="shared" si="13"/>
        <v>428888</v>
      </c>
      <c r="I50" s="158" t="s">
        <v>218</v>
      </c>
    </row>
    <row r="51" spans="1:9" ht="36.6" customHeight="1" x14ac:dyDescent="0.25">
      <c r="A51" s="51" t="s">
        <v>249</v>
      </c>
      <c r="B51" s="159"/>
      <c r="C51" s="159"/>
      <c r="D51" s="160"/>
      <c r="E51" s="160"/>
      <c r="F51" s="158"/>
      <c r="G51" s="158"/>
      <c r="H51" s="158"/>
      <c r="I51" s="158"/>
    </row>
    <row r="52" spans="1:9" ht="66" customHeight="1" x14ac:dyDescent="0.25">
      <c r="A52" s="51" t="s">
        <v>250</v>
      </c>
      <c r="B52" s="128">
        <v>2320</v>
      </c>
      <c r="C52" s="128">
        <v>852</v>
      </c>
      <c r="D52" s="55"/>
      <c r="E52" s="55"/>
      <c r="F52" s="127">
        <f>F102+F152+F204+F255</f>
        <v>0</v>
      </c>
      <c r="G52" s="127">
        <f t="shared" ref="G52:H53" si="14">G102+G152+G204+G255</f>
        <v>0</v>
      </c>
      <c r="H52" s="127">
        <f t="shared" si="14"/>
        <v>0</v>
      </c>
      <c r="I52" s="127" t="s">
        <v>218</v>
      </c>
    </row>
    <row r="53" spans="1:9" ht="47.25" x14ac:dyDescent="0.25">
      <c r="A53" s="51" t="s">
        <v>251</v>
      </c>
      <c r="B53" s="128">
        <v>2330</v>
      </c>
      <c r="C53" s="128">
        <v>853</v>
      </c>
      <c r="D53" s="55"/>
      <c r="E53" s="55"/>
      <c r="F53" s="127">
        <f>F103+F153+F205+F256</f>
        <v>0</v>
      </c>
      <c r="G53" s="127">
        <f t="shared" si="14"/>
        <v>0</v>
      </c>
      <c r="H53" s="127">
        <f t="shared" si="14"/>
        <v>0</v>
      </c>
      <c r="I53" s="127" t="s">
        <v>218</v>
      </c>
    </row>
    <row r="54" spans="1:9" ht="47.25" hidden="1" x14ac:dyDescent="0.25">
      <c r="A54" s="51" t="s">
        <v>252</v>
      </c>
      <c r="B54" s="128">
        <v>2400</v>
      </c>
      <c r="C54" s="128" t="s">
        <v>218</v>
      </c>
      <c r="D54" s="55"/>
      <c r="E54" s="55"/>
      <c r="F54" s="127">
        <f>F55+F57+F58+F59</f>
        <v>0</v>
      </c>
      <c r="G54" s="127">
        <f t="shared" ref="G54:H54" si="15">G55+G57+G58+G59</f>
        <v>0</v>
      </c>
      <c r="H54" s="127">
        <f t="shared" si="15"/>
        <v>0</v>
      </c>
      <c r="I54" s="127" t="s">
        <v>218</v>
      </c>
    </row>
    <row r="55" spans="1:9" ht="15.75" hidden="1" x14ac:dyDescent="0.25">
      <c r="A55" s="51" t="s">
        <v>231</v>
      </c>
      <c r="B55" s="159">
        <v>2410</v>
      </c>
      <c r="C55" s="159">
        <v>613</v>
      </c>
      <c r="D55" s="160"/>
      <c r="E55" s="160"/>
      <c r="F55" s="157"/>
      <c r="G55" s="157"/>
      <c r="H55" s="157"/>
      <c r="I55" s="158" t="s">
        <v>218</v>
      </c>
    </row>
    <row r="56" spans="1:9" ht="31.5" hidden="1" x14ac:dyDescent="0.25">
      <c r="A56" s="51" t="s">
        <v>253</v>
      </c>
      <c r="B56" s="159"/>
      <c r="C56" s="159"/>
      <c r="D56" s="160"/>
      <c r="E56" s="160"/>
      <c r="F56" s="157"/>
      <c r="G56" s="157"/>
      <c r="H56" s="157"/>
      <c r="I56" s="158"/>
    </row>
    <row r="57" spans="1:9" ht="31.5" hidden="1" x14ac:dyDescent="0.25">
      <c r="A57" s="51" t="s">
        <v>254</v>
      </c>
      <c r="B57" s="128">
        <v>2420</v>
      </c>
      <c r="C57" s="128">
        <v>623</v>
      </c>
      <c r="D57" s="55"/>
      <c r="E57" s="55"/>
      <c r="F57" s="126"/>
      <c r="G57" s="126"/>
      <c r="H57" s="126"/>
      <c r="I57" s="126"/>
    </row>
    <row r="58" spans="1:9" ht="63" hidden="1" x14ac:dyDescent="0.25">
      <c r="A58" s="51" t="s">
        <v>255</v>
      </c>
      <c r="B58" s="128">
        <v>2430</v>
      </c>
      <c r="C58" s="128">
        <v>634</v>
      </c>
      <c r="D58" s="55"/>
      <c r="E58" s="55"/>
      <c r="F58" s="126"/>
      <c r="G58" s="126"/>
      <c r="H58" s="126"/>
      <c r="I58" s="126"/>
    </row>
    <row r="59" spans="1:9" ht="31.5" hidden="1" x14ac:dyDescent="0.25">
      <c r="A59" s="51" t="s">
        <v>256</v>
      </c>
      <c r="B59" s="128">
        <v>2440</v>
      </c>
      <c r="C59" s="128">
        <v>810</v>
      </c>
      <c r="D59" s="55"/>
      <c r="E59" s="55"/>
      <c r="F59" s="126"/>
      <c r="G59" s="126"/>
      <c r="H59" s="126"/>
      <c r="I59" s="126"/>
    </row>
    <row r="60" spans="1:9" ht="31.5" x14ac:dyDescent="0.25">
      <c r="A60" s="51" t="s">
        <v>257</v>
      </c>
      <c r="B60" s="128">
        <v>2500</v>
      </c>
      <c r="C60" s="128" t="s">
        <v>218</v>
      </c>
      <c r="D60" s="55"/>
      <c r="E60" s="55"/>
      <c r="F60" s="127">
        <f>F61</f>
        <v>0</v>
      </c>
      <c r="G60" s="127">
        <f t="shared" ref="G60:H60" si="16">G61</f>
        <v>0</v>
      </c>
      <c r="H60" s="127">
        <f t="shared" si="16"/>
        <v>0</v>
      </c>
      <c r="I60" s="127" t="s">
        <v>218</v>
      </c>
    </row>
    <row r="61" spans="1:9" ht="63" hidden="1" x14ac:dyDescent="0.25">
      <c r="A61" s="51" t="s">
        <v>258</v>
      </c>
      <c r="B61" s="128">
        <v>2520</v>
      </c>
      <c r="C61" s="128">
        <v>831</v>
      </c>
      <c r="D61" s="55"/>
      <c r="E61" s="55"/>
      <c r="F61" s="126"/>
      <c r="G61" s="126"/>
      <c r="H61" s="126"/>
      <c r="I61" s="127" t="s">
        <v>218</v>
      </c>
    </row>
    <row r="62" spans="1:9" ht="31.5" x14ac:dyDescent="0.25">
      <c r="A62" s="51" t="s">
        <v>259</v>
      </c>
      <c r="B62" s="128">
        <v>2600</v>
      </c>
      <c r="C62" s="128" t="s">
        <v>218</v>
      </c>
      <c r="D62" s="55"/>
      <c r="E62" s="55"/>
      <c r="F62" s="127">
        <f>F63+F64+F65+F66+F67</f>
        <v>20594273.129999999</v>
      </c>
      <c r="G62" s="127">
        <f>G63+G64+G65+G66+G67</f>
        <v>13985540</v>
      </c>
      <c r="H62" s="127">
        <f t="shared" ref="H62:I62" si="17">H63+H64+H65+H66+H67</f>
        <v>14304840</v>
      </c>
      <c r="I62" s="127">
        <f t="shared" si="17"/>
        <v>0</v>
      </c>
    </row>
    <row r="63" spans="1:9" ht="46.15" hidden="1" customHeight="1" x14ac:dyDescent="0.25">
      <c r="A63" s="51" t="s">
        <v>260</v>
      </c>
      <c r="B63" s="128">
        <v>2610</v>
      </c>
      <c r="C63" s="128">
        <v>241</v>
      </c>
      <c r="D63" s="55"/>
      <c r="E63" s="55"/>
      <c r="F63" s="126"/>
      <c r="G63" s="126"/>
      <c r="H63" s="126"/>
      <c r="I63" s="126"/>
    </row>
    <row r="64" spans="1:9" ht="47.25" x14ac:dyDescent="0.25">
      <c r="A64" s="51" t="s">
        <v>261</v>
      </c>
      <c r="B64" s="128">
        <v>2630</v>
      </c>
      <c r="C64" s="128">
        <v>243</v>
      </c>
      <c r="D64" s="55"/>
      <c r="E64" s="55"/>
      <c r="F64" s="127">
        <f>F114+F165+F217+F268</f>
        <v>2068646</v>
      </c>
      <c r="G64" s="127">
        <f t="shared" ref="G64:H67" si="18">G114+G165+G217+G268</f>
        <v>0</v>
      </c>
      <c r="H64" s="127">
        <f t="shared" si="18"/>
        <v>0</v>
      </c>
      <c r="I64" s="126"/>
    </row>
    <row r="65" spans="1:9" ht="15.75" x14ac:dyDescent="0.25">
      <c r="A65" s="51" t="s">
        <v>262</v>
      </c>
      <c r="B65" s="128">
        <v>2640</v>
      </c>
      <c r="C65" s="128">
        <v>244</v>
      </c>
      <c r="D65" s="55"/>
      <c r="E65" s="55"/>
      <c r="F65" s="127">
        <f>F115+F166+F218+F269</f>
        <v>16442691.02</v>
      </c>
      <c r="G65" s="127">
        <f t="shared" si="18"/>
        <v>13242786</v>
      </c>
      <c r="H65" s="127">
        <f t="shared" si="18"/>
        <v>13562086</v>
      </c>
      <c r="I65" s="126"/>
    </row>
    <row r="66" spans="1:9" ht="78.75" x14ac:dyDescent="0.25">
      <c r="A66" s="51" t="s">
        <v>263</v>
      </c>
      <c r="B66" s="128">
        <v>2650</v>
      </c>
      <c r="C66" s="128">
        <v>246</v>
      </c>
      <c r="D66" s="55"/>
      <c r="E66" s="55"/>
      <c r="F66" s="127">
        <f>F116+F167+F219+F270</f>
        <v>0</v>
      </c>
      <c r="G66" s="127">
        <f t="shared" si="18"/>
        <v>0</v>
      </c>
      <c r="H66" s="127">
        <f t="shared" si="18"/>
        <v>0</v>
      </c>
      <c r="I66" s="126"/>
    </row>
    <row r="67" spans="1:9" ht="15.75" x14ac:dyDescent="0.25">
      <c r="A67" s="51" t="s">
        <v>264</v>
      </c>
      <c r="B67" s="128">
        <v>2660</v>
      </c>
      <c r="C67" s="128">
        <v>247</v>
      </c>
      <c r="D67" s="55"/>
      <c r="E67" s="55"/>
      <c r="F67" s="127">
        <f>F117+F168+F220+F271</f>
        <v>2082936.11</v>
      </c>
      <c r="G67" s="127">
        <f t="shared" si="18"/>
        <v>742754</v>
      </c>
      <c r="H67" s="127">
        <f t="shared" si="18"/>
        <v>742754</v>
      </c>
      <c r="I67" s="126"/>
    </row>
    <row r="68" spans="1:9" ht="31.5" x14ac:dyDescent="0.25">
      <c r="A68" s="51" t="s">
        <v>265</v>
      </c>
      <c r="B68" s="128">
        <v>2700</v>
      </c>
      <c r="C68" s="128">
        <v>400</v>
      </c>
      <c r="D68" s="55"/>
      <c r="E68" s="55"/>
      <c r="F68" s="127">
        <f>F69+F70</f>
        <v>0</v>
      </c>
      <c r="G68" s="127">
        <f t="shared" ref="G68:I68" si="19">G69+G70</f>
        <v>0</v>
      </c>
      <c r="H68" s="127">
        <f t="shared" si="19"/>
        <v>0</v>
      </c>
      <c r="I68" s="127">
        <f t="shared" si="19"/>
        <v>0</v>
      </c>
    </row>
    <row r="69" spans="1:9" ht="47.25" x14ac:dyDescent="0.25">
      <c r="A69" s="51" t="s">
        <v>266</v>
      </c>
      <c r="B69" s="128">
        <v>2710</v>
      </c>
      <c r="C69" s="128">
        <v>406</v>
      </c>
      <c r="D69" s="55"/>
      <c r="E69" s="55"/>
      <c r="F69" s="127">
        <f>F119+F170+F222+F273</f>
        <v>0</v>
      </c>
      <c r="G69" s="127">
        <f t="shared" ref="G69:H69" si="20">G119+G170+G222+G273</f>
        <v>0</v>
      </c>
      <c r="H69" s="127">
        <f t="shared" si="20"/>
        <v>0</v>
      </c>
      <c r="I69" s="126"/>
    </row>
    <row r="70" spans="1:9" ht="47.25" x14ac:dyDescent="0.25">
      <c r="A70" s="51" t="s">
        <v>267</v>
      </c>
      <c r="B70" s="128">
        <v>2720</v>
      </c>
      <c r="C70" s="128">
        <v>407</v>
      </c>
      <c r="D70" s="55"/>
      <c r="E70" s="55"/>
      <c r="F70" s="127">
        <f>F120+F172+F224+F275</f>
        <v>0</v>
      </c>
      <c r="G70" s="127">
        <f t="shared" ref="G70:H70" si="21">G120+G172+G224+G275</f>
        <v>0</v>
      </c>
      <c r="H70" s="127">
        <f t="shared" si="21"/>
        <v>0</v>
      </c>
      <c r="I70" s="126"/>
    </row>
    <row r="71" spans="1:9" ht="15.75" x14ac:dyDescent="0.25">
      <c r="A71" s="51" t="s">
        <v>268</v>
      </c>
      <c r="B71" s="128">
        <v>3000</v>
      </c>
      <c r="C71" s="128">
        <v>100</v>
      </c>
      <c r="D71" s="55"/>
      <c r="E71" s="55"/>
      <c r="F71" s="127">
        <f>F72+F74+F75</f>
        <v>0</v>
      </c>
      <c r="G71" s="127">
        <f t="shared" ref="G71:H71" si="22">G72+G74+G75</f>
        <v>0</v>
      </c>
      <c r="H71" s="127">
        <f t="shared" si="22"/>
        <v>0</v>
      </c>
      <c r="I71" s="127" t="s">
        <v>218</v>
      </c>
    </row>
    <row r="72" spans="1:9" ht="15.75" x14ac:dyDescent="0.25">
      <c r="A72" s="51" t="s">
        <v>128</v>
      </c>
      <c r="B72" s="159">
        <v>33010</v>
      </c>
      <c r="C72" s="160"/>
      <c r="D72" s="160"/>
      <c r="E72" s="160"/>
      <c r="F72" s="157"/>
      <c r="G72" s="157"/>
      <c r="H72" s="157"/>
      <c r="I72" s="158" t="s">
        <v>218</v>
      </c>
    </row>
    <row r="73" spans="1:9" ht="15.75" x14ac:dyDescent="0.25">
      <c r="A73" s="51" t="s">
        <v>269</v>
      </c>
      <c r="B73" s="159"/>
      <c r="C73" s="160"/>
      <c r="D73" s="160"/>
      <c r="E73" s="160"/>
      <c r="F73" s="157"/>
      <c r="G73" s="157"/>
      <c r="H73" s="157"/>
      <c r="I73" s="158"/>
    </row>
    <row r="74" spans="1:9" ht="15.75" x14ac:dyDescent="0.25">
      <c r="A74" s="51" t="s">
        <v>270</v>
      </c>
      <c r="B74" s="128">
        <v>3020</v>
      </c>
      <c r="C74" s="55"/>
      <c r="D74" s="55"/>
      <c r="E74" s="55"/>
      <c r="F74" s="126"/>
      <c r="G74" s="126"/>
      <c r="H74" s="126"/>
      <c r="I74" s="127" t="s">
        <v>218</v>
      </c>
    </row>
    <row r="75" spans="1:9" ht="15.75" x14ac:dyDescent="0.25">
      <c r="A75" s="51" t="s">
        <v>271</v>
      </c>
      <c r="B75" s="128">
        <v>3030</v>
      </c>
      <c r="C75" s="55"/>
      <c r="D75" s="55"/>
      <c r="E75" s="55"/>
      <c r="F75" s="126"/>
      <c r="G75" s="126"/>
      <c r="H75" s="126"/>
      <c r="I75" s="127" t="s">
        <v>218</v>
      </c>
    </row>
    <row r="76" spans="1:9" ht="15.75" x14ac:dyDescent="0.25">
      <c r="A76" s="51" t="s">
        <v>272</v>
      </c>
      <c r="B76" s="128">
        <v>4000</v>
      </c>
      <c r="C76" s="128" t="s">
        <v>218</v>
      </c>
      <c r="D76" s="55"/>
      <c r="E76" s="55"/>
      <c r="F76" s="127">
        <f>F77</f>
        <v>0</v>
      </c>
      <c r="G76" s="127">
        <f t="shared" ref="G76:H76" si="23">G77</f>
        <v>0</v>
      </c>
      <c r="H76" s="127">
        <f t="shared" si="23"/>
        <v>0</v>
      </c>
      <c r="I76" s="127" t="s">
        <v>218</v>
      </c>
    </row>
    <row r="77" spans="1:9" ht="15.75" x14ac:dyDescent="0.25">
      <c r="A77" s="51" t="s">
        <v>231</v>
      </c>
      <c r="B77" s="159">
        <v>44010</v>
      </c>
      <c r="C77" s="159">
        <v>610</v>
      </c>
      <c r="D77" s="160"/>
      <c r="E77" s="160"/>
      <c r="F77" s="157"/>
      <c r="G77" s="157"/>
      <c r="H77" s="157"/>
      <c r="I77" s="158" t="s">
        <v>218</v>
      </c>
    </row>
    <row r="78" spans="1:9" ht="15.75" x14ac:dyDescent="0.25">
      <c r="A78" s="51" t="s">
        <v>273</v>
      </c>
      <c r="B78" s="159"/>
      <c r="C78" s="159"/>
      <c r="D78" s="160"/>
      <c r="E78" s="160"/>
      <c r="F78" s="157"/>
      <c r="G78" s="157"/>
      <c r="H78" s="157"/>
      <c r="I78" s="158"/>
    </row>
    <row r="79" spans="1:9" ht="15.75" x14ac:dyDescent="0.25">
      <c r="A79" s="55"/>
      <c r="B79" s="55"/>
      <c r="C79" s="55"/>
      <c r="D79" s="55"/>
      <c r="E79" s="55"/>
      <c r="F79" s="126"/>
      <c r="G79" s="126"/>
      <c r="H79" s="126"/>
      <c r="I79" s="126"/>
    </row>
    <row r="80" spans="1:9" ht="47.45" customHeight="1" x14ac:dyDescent="0.25">
      <c r="A80" s="53" t="s">
        <v>234</v>
      </c>
      <c r="B80" s="55"/>
      <c r="C80" s="55"/>
      <c r="D80" s="55"/>
      <c r="E80" s="55"/>
      <c r="F80" s="87">
        <f>F81+F91+F99+F104+F110+F112+F118</f>
        <v>43943873.76292</v>
      </c>
      <c r="G80" s="87">
        <f>G81+G91+G99+G104+G110+G112+G118</f>
        <v>32472224</v>
      </c>
      <c r="H80" s="87">
        <f>H81+H91+H99+H104+H110+H112+H118</f>
        <v>32472224</v>
      </c>
      <c r="I80" s="87"/>
    </row>
    <row r="81" spans="1:9" ht="19.149999999999999" customHeight="1" x14ac:dyDescent="0.25">
      <c r="A81" s="51" t="s">
        <v>128</v>
      </c>
      <c r="B81" s="159">
        <v>2100</v>
      </c>
      <c r="C81" s="159" t="s">
        <v>218</v>
      </c>
      <c r="D81" s="160"/>
      <c r="E81" s="160"/>
      <c r="F81" s="158">
        <f>F83+F85+F86+F87</f>
        <v>39547075.072920002</v>
      </c>
      <c r="G81" s="158">
        <f t="shared" ref="G81:H81" si="24">G83+G85+G86+G87</f>
        <v>29443422</v>
      </c>
      <c r="H81" s="158">
        <f t="shared" si="24"/>
        <v>29443422</v>
      </c>
      <c r="I81" s="158" t="s">
        <v>218</v>
      </c>
    </row>
    <row r="82" spans="1:9" ht="29.45" customHeight="1" x14ac:dyDescent="0.25">
      <c r="A82" s="51" t="s">
        <v>235</v>
      </c>
      <c r="B82" s="159"/>
      <c r="C82" s="159"/>
      <c r="D82" s="160"/>
      <c r="E82" s="160"/>
      <c r="F82" s="158"/>
      <c r="G82" s="158"/>
      <c r="H82" s="158"/>
      <c r="I82" s="158"/>
    </row>
    <row r="83" spans="1:9" ht="18" customHeight="1" x14ac:dyDescent="0.25">
      <c r="A83" s="51" t="s">
        <v>128</v>
      </c>
      <c r="B83" s="159">
        <v>2110</v>
      </c>
      <c r="C83" s="159">
        <v>111</v>
      </c>
      <c r="D83" s="160"/>
      <c r="E83" s="160"/>
      <c r="F83" s="158">
        <f>РБ!BQ21+РБ!BE59+РБ!BQ222+МБ!BQ251</f>
        <v>30374097.82</v>
      </c>
      <c r="G83" s="158">
        <v>22613995</v>
      </c>
      <c r="H83" s="158">
        <v>22613995</v>
      </c>
      <c r="I83" s="158" t="s">
        <v>218</v>
      </c>
    </row>
    <row r="84" spans="1:9" ht="19.899999999999999" customHeight="1" x14ac:dyDescent="0.25">
      <c r="A84" s="51" t="s">
        <v>236</v>
      </c>
      <c r="B84" s="159"/>
      <c r="C84" s="159"/>
      <c r="D84" s="160"/>
      <c r="E84" s="160"/>
      <c r="F84" s="158"/>
      <c r="G84" s="158"/>
      <c r="H84" s="158"/>
      <c r="I84" s="158"/>
    </row>
    <row r="85" spans="1:9" ht="44.45" customHeight="1" x14ac:dyDescent="0.25">
      <c r="A85" s="51" t="s">
        <v>237</v>
      </c>
      <c r="B85" s="128">
        <v>2120</v>
      </c>
      <c r="C85" s="128">
        <v>112</v>
      </c>
      <c r="D85" s="55"/>
      <c r="E85" s="55"/>
      <c r="F85" s="127">
        <v>0</v>
      </c>
      <c r="G85" s="127">
        <f>[1]РБ!BN75</f>
        <v>0</v>
      </c>
      <c r="H85" s="127">
        <f>[1]РБ!BW75</f>
        <v>0</v>
      </c>
      <c r="I85" s="127" t="s">
        <v>218</v>
      </c>
    </row>
    <row r="86" spans="1:9" ht="57.6" customHeight="1" x14ac:dyDescent="0.25">
      <c r="A86" s="51" t="s">
        <v>238</v>
      </c>
      <c r="B86" s="128">
        <v>2130</v>
      </c>
      <c r="C86" s="128">
        <v>113</v>
      </c>
      <c r="D86" s="55"/>
      <c r="E86" s="55"/>
      <c r="F86" s="127"/>
      <c r="G86" s="127"/>
      <c r="H86" s="127"/>
      <c r="I86" s="127" t="s">
        <v>218</v>
      </c>
    </row>
    <row r="87" spans="1:9" ht="70.900000000000006" customHeight="1" x14ac:dyDescent="0.25">
      <c r="A87" s="51" t="s">
        <v>239</v>
      </c>
      <c r="B87" s="128">
        <v>2140</v>
      </c>
      <c r="C87" s="128">
        <v>119</v>
      </c>
      <c r="D87" s="55"/>
      <c r="E87" s="55"/>
      <c r="F87" s="127">
        <f>F88</f>
        <v>9172977.2529199999</v>
      </c>
      <c r="G87" s="127">
        <f>G88</f>
        <v>6829427</v>
      </c>
      <c r="H87" s="127">
        <f>H88</f>
        <v>6829427</v>
      </c>
      <c r="I87" s="127" t="s">
        <v>218</v>
      </c>
    </row>
    <row r="88" spans="1:9" ht="18.600000000000001" customHeight="1" x14ac:dyDescent="0.25">
      <c r="A88" s="51" t="s">
        <v>128</v>
      </c>
      <c r="B88" s="159">
        <v>2141</v>
      </c>
      <c r="C88" s="159">
        <v>119</v>
      </c>
      <c r="D88" s="160"/>
      <c r="E88" s="160"/>
      <c r="F88" s="161">
        <f>РБ!BG112+РБ!BQ260+МБ!BQ289</f>
        <v>9172977.2529199999</v>
      </c>
      <c r="G88" s="161">
        <v>6829427</v>
      </c>
      <c r="H88" s="161">
        <v>6829427</v>
      </c>
      <c r="I88" s="158" t="s">
        <v>218</v>
      </c>
    </row>
    <row r="89" spans="1:9" ht="24.6" customHeight="1" x14ac:dyDescent="0.25">
      <c r="A89" s="51" t="s">
        <v>240</v>
      </c>
      <c r="B89" s="159"/>
      <c r="C89" s="159"/>
      <c r="D89" s="160"/>
      <c r="E89" s="160"/>
      <c r="F89" s="162"/>
      <c r="G89" s="162"/>
      <c r="H89" s="162"/>
      <c r="I89" s="158"/>
    </row>
    <row r="90" spans="1:9" ht="27" customHeight="1" x14ac:dyDescent="0.25">
      <c r="A90" s="51" t="s">
        <v>241</v>
      </c>
      <c r="B90" s="128">
        <v>2142</v>
      </c>
      <c r="C90" s="128">
        <v>119</v>
      </c>
      <c r="D90" s="55"/>
      <c r="E90" s="55"/>
      <c r="F90" s="126"/>
      <c r="G90" s="126"/>
      <c r="H90" s="126"/>
      <c r="I90" s="127" t="s">
        <v>218</v>
      </c>
    </row>
    <row r="91" spans="1:9" ht="46.9" customHeight="1" x14ac:dyDescent="0.25">
      <c r="A91" s="51" t="s">
        <v>242</v>
      </c>
      <c r="B91" s="128">
        <v>2200</v>
      </c>
      <c r="C91" s="128">
        <v>300</v>
      </c>
      <c r="D91" s="55"/>
      <c r="E91" s="55"/>
      <c r="F91" s="127">
        <f>F92+F94+F96+F97+F98</f>
        <v>0</v>
      </c>
      <c r="G91" s="127">
        <f t="shared" ref="G91:H91" si="25">G92+G94+G96+G97+G98</f>
        <v>0</v>
      </c>
      <c r="H91" s="127">
        <f t="shared" si="25"/>
        <v>0</v>
      </c>
      <c r="I91" s="127" t="s">
        <v>218</v>
      </c>
    </row>
    <row r="92" spans="1:9" ht="19.899999999999999" customHeight="1" x14ac:dyDescent="0.25">
      <c r="A92" s="51" t="s">
        <v>128</v>
      </c>
      <c r="B92" s="159">
        <v>2210</v>
      </c>
      <c r="C92" s="159">
        <v>320</v>
      </c>
      <c r="D92" s="160"/>
      <c r="E92" s="160"/>
      <c r="F92" s="157"/>
      <c r="G92" s="157"/>
      <c r="H92" s="157"/>
      <c r="I92" s="158" t="s">
        <v>218</v>
      </c>
    </row>
    <row r="93" spans="1:9" ht="49.9" customHeight="1" x14ac:dyDescent="0.25">
      <c r="A93" s="51" t="s">
        <v>243</v>
      </c>
      <c r="B93" s="159"/>
      <c r="C93" s="159"/>
      <c r="D93" s="160"/>
      <c r="E93" s="160"/>
      <c r="F93" s="157"/>
      <c r="G93" s="157"/>
      <c r="H93" s="157"/>
      <c r="I93" s="158"/>
    </row>
    <row r="94" spans="1:9" ht="15.75" x14ac:dyDescent="0.25">
      <c r="A94" s="51" t="s">
        <v>231</v>
      </c>
      <c r="B94" s="159">
        <v>2211</v>
      </c>
      <c r="C94" s="159">
        <v>321</v>
      </c>
      <c r="D94" s="160"/>
      <c r="E94" s="160"/>
      <c r="F94" s="157"/>
      <c r="G94" s="157"/>
      <c r="H94" s="157"/>
      <c r="I94" s="158" t="s">
        <v>218</v>
      </c>
    </row>
    <row r="95" spans="1:9" ht="52.15" customHeight="1" x14ac:dyDescent="0.25">
      <c r="A95" s="51" t="s">
        <v>244</v>
      </c>
      <c r="B95" s="159"/>
      <c r="C95" s="159"/>
      <c r="D95" s="160"/>
      <c r="E95" s="160"/>
      <c r="F95" s="157"/>
      <c r="G95" s="157"/>
      <c r="H95" s="157"/>
      <c r="I95" s="158"/>
    </row>
    <row r="96" spans="1:9" ht="70.900000000000006" customHeight="1" x14ac:dyDescent="0.25">
      <c r="A96" s="51" t="s">
        <v>245</v>
      </c>
      <c r="B96" s="128">
        <v>2220</v>
      </c>
      <c r="C96" s="128">
        <v>340</v>
      </c>
      <c r="D96" s="55"/>
      <c r="E96" s="55"/>
      <c r="F96" s="126"/>
      <c r="G96" s="126"/>
      <c r="H96" s="126"/>
      <c r="I96" s="127" t="s">
        <v>218</v>
      </c>
    </row>
    <row r="97" spans="1:9" ht="108" hidden="1" customHeight="1" x14ac:dyDescent="0.25">
      <c r="A97" s="51" t="s">
        <v>246</v>
      </c>
      <c r="B97" s="128">
        <v>2230</v>
      </c>
      <c r="C97" s="128">
        <v>350</v>
      </c>
      <c r="D97" s="55"/>
      <c r="E97" s="55"/>
      <c r="F97" s="126"/>
      <c r="G97" s="126"/>
      <c r="H97" s="126"/>
      <c r="I97" s="127" t="s">
        <v>218</v>
      </c>
    </row>
    <row r="98" spans="1:9" ht="27" hidden="1" customHeight="1" x14ac:dyDescent="0.25">
      <c r="A98" s="51" t="s">
        <v>247</v>
      </c>
      <c r="B98" s="128">
        <v>2240</v>
      </c>
      <c r="C98" s="128">
        <v>360</v>
      </c>
      <c r="D98" s="55"/>
      <c r="E98" s="55"/>
      <c r="F98" s="126"/>
      <c r="G98" s="126"/>
      <c r="H98" s="126"/>
      <c r="I98" s="127" t="s">
        <v>218</v>
      </c>
    </row>
    <row r="99" spans="1:9" ht="30.6" customHeight="1" x14ac:dyDescent="0.25">
      <c r="A99" s="51" t="s">
        <v>248</v>
      </c>
      <c r="B99" s="128">
        <v>2300</v>
      </c>
      <c r="C99" s="128">
        <v>850</v>
      </c>
      <c r="D99" s="55"/>
      <c r="E99" s="55"/>
      <c r="F99" s="127">
        <f>F100+F102+F103</f>
        <v>428888</v>
      </c>
      <c r="G99" s="127">
        <f t="shared" ref="G99:H99" si="26">G100+G102+G103</f>
        <v>428888</v>
      </c>
      <c r="H99" s="127">
        <f t="shared" si="26"/>
        <v>428888</v>
      </c>
      <c r="I99" s="127" t="s">
        <v>218</v>
      </c>
    </row>
    <row r="100" spans="1:9" ht="15.75" x14ac:dyDescent="0.25">
      <c r="A100" s="51" t="s">
        <v>231</v>
      </c>
      <c r="B100" s="159">
        <v>2310</v>
      </c>
      <c r="C100" s="159">
        <v>851</v>
      </c>
      <c r="D100" s="160"/>
      <c r="E100" s="160"/>
      <c r="F100" s="158">
        <f>МБ!AP18+МБ!AP34</f>
        <v>428888</v>
      </c>
      <c r="G100" s="158">
        <v>428888</v>
      </c>
      <c r="H100" s="158">
        <v>428888</v>
      </c>
      <c r="I100" s="158" t="s">
        <v>218</v>
      </c>
    </row>
    <row r="101" spans="1:9" ht="36.6" customHeight="1" x14ac:dyDescent="0.25">
      <c r="A101" s="51" t="s">
        <v>249</v>
      </c>
      <c r="B101" s="159"/>
      <c r="C101" s="159"/>
      <c r="D101" s="160"/>
      <c r="E101" s="160"/>
      <c r="F101" s="158"/>
      <c r="G101" s="158"/>
      <c r="H101" s="158"/>
      <c r="I101" s="158"/>
    </row>
    <row r="102" spans="1:9" ht="66" customHeight="1" x14ac:dyDescent="0.25">
      <c r="A102" s="51" t="s">
        <v>250</v>
      </c>
      <c r="B102" s="128">
        <v>2320</v>
      </c>
      <c r="C102" s="128">
        <v>852</v>
      </c>
      <c r="D102" s="55"/>
      <c r="E102" s="55"/>
      <c r="F102" s="126"/>
      <c r="G102" s="126"/>
      <c r="H102" s="126"/>
      <c r="I102" s="127" t="s">
        <v>218</v>
      </c>
    </row>
    <row r="103" spans="1:9" ht="47.25" x14ac:dyDescent="0.25">
      <c r="A103" s="51" t="s">
        <v>251</v>
      </c>
      <c r="B103" s="128">
        <v>2330</v>
      </c>
      <c r="C103" s="128">
        <v>853</v>
      </c>
      <c r="D103" s="55"/>
      <c r="E103" s="55"/>
      <c r="F103" s="126"/>
      <c r="G103" s="126"/>
      <c r="H103" s="126"/>
      <c r="I103" s="127" t="s">
        <v>218</v>
      </c>
    </row>
    <row r="104" spans="1:9" ht="47.25" hidden="1" x14ac:dyDescent="0.25">
      <c r="A104" s="51" t="s">
        <v>252</v>
      </c>
      <c r="B104" s="128">
        <v>2400</v>
      </c>
      <c r="C104" s="128" t="s">
        <v>218</v>
      </c>
      <c r="D104" s="55"/>
      <c r="E104" s="55"/>
      <c r="F104" s="127">
        <f>F105+F107+F108+F109</f>
        <v>0</v>
      </c>
      <c r="G104" s="127">
        <f t="shared" ref="G104:H104" si="27">G105+G107+G108+G109</f>
        <v>0</v>
      </c>
      <c r="H104" s="127">
        <f t="shared" si="27"/>
        <v>0</v>
      </c>
      <c r="I104" s="127" t="s">
        <v>218</v>
      </c>
    </row>
    <row r="105" spans="1:9" ht="15.75" hidden="1" x14ac:dyDescent="0.25">
      <c r="A105" s="51" t="s">
        <v>231</v>
      </c>
      <c r="B105" s="159">
        <v>2410</v>
      </c>
      <c r="C105" s="159">
        <v>613</v>
      </c>
      <c r="D105" s="160"/>
      <c r="E105" s="160"/>
      <c r="F105" s="157"/>
      <c r="G105" s="157"/>
      <c r="H105" s="157"/>
      <c r="I105" s="158" t="s">
        <v>218</v>
      </c>
    </row>
    <row r="106" spans="1:9" ht="31.5" hidden="1" x14ac:dyDescent="0.25">
      <c r="A106" s="51" t="s">
        <v>253</v>
      </c>
      <c r="B106" s="159"/>
      <c r="C106" s="159"/>
      <c r="D106" s="160"/>
      <c r="E106" s="160"/>
      <c r="F106" s="157"/>
      <c r="G106" s="157"/>
      <c r="H106" s="157"/>
      <c r="I106" s="158"/>
    </row>
    <row r="107" spans="1:9" ht="31.5" hidden="1" x14ac:dyDescent="0.25">
      <c r="A107" s="51" t="s">
        <v>254</v>
      </c>
      <c r="B107" s="128">
        <v>2420</v>
      </c>
      <c r="C107" s="128">
        <v>623</v>
      </c>
      <c r="D107" s="55"/>
      <c r="E107" s="55"/>
      <c r="F107" s="126"/>
      <c r="G107" s="126"/>
      <c r="H107" s="126"/>
      <c r="I107" s="126"/>
    </row>
    <row r="108" spans="1:9" ht="63" hidden="1" x14ac:dyDescent="0.25">
      <c r="A108" s="51" t="s">
        <v>255</v>
      </c>
      <c r="B108" s="128">
        <v>2430</v>
      </c>
      <c r="C108" s="128">
        <v>634</v>
      </c>
      <c r="D108" s="55"/>
      <c r="E108" s="55"/>
      <c r="F108" s="126"/>
      <c r="G108" s="126"/>
      <c r="H108" s="126"/>
      <c r="I108" s="126"/>
    </row>
    <row r="109" spans="1:9" ht="31.5" hidden="1" x14ac:dyDescent="0.25">
      <c r="A109" s="51" t="s">
        <v>256</v>
      </c>
      <c r="B109" s="128">
        <v>2440</v>
      </c>
      <c r="C109" s="128">
        <v>810</v>
      </c>
      <c r="D109" s="55"/>
      <c r="E109" s="55"/>
      <c r="F109" s="126"/>
      <c r="G109" s="126"/>
      <c r="H109" s="126"/>
      <c r="I109" s="126"/>
    </row>
    <row r="110" spans="1:9" ht="31.5" x14ac:dyDescent="0.25">
      <c r="A110" s="51" t="s">
        <v>257</v>
      </c>
      <c r="B110" s="128">
        <v>2500</v>
      </c>
      <c r="C110" s="128" t="s">
        <v>218</v>
      </c>
      <c r="D110" s="55"/>
      <c r="E110" s="55"/>
      <c r="F110" s="127">
        <f>F111</f>
        <v>0</v>
      </c>
      <c r="G110" s="127">
        <f t="shared" ref="G110:H110" si="28">G111</f>
        <v>0</v>
      </c>
      <c r="H110" s="127">
        <f t="shared" si="28"/>
        <v>0</v>
      </c>
      <c r="I110" s="127" t="s">
        <v>218</v>
      </c>
    </row>
    <row r="111" spans="1:9" ht="63" hidden="1" x14ac:dyDescent="0.25">
      <c r="A111" s="51" t="s">
        <v>258</v>
      </c>
      <c r="B111" s="128">
        <v>2520</v>
      </c>
      <c r="C111" s="128">
        <v>831</v>
      </c>
      <c r="D111" s="55"/>
      <c r="E111" s="55"/>
      <c r="F111" s="126"/>
      <c r="G111" s="126"/>
      <c r="H111" s="126"/>
      <c r="I111" s="127" t="s">
        <v>218</v>
      </c>
    </row>
    <row r="112" spans="1:9" ht="31.5" x14ac:dyDescent="0.25">
      <c r="A112" s="51" t="s">
        <v>259</v>
      </c>
      <c r="B112" s="128">
        <v>2600</v>
      </c>
      <c r="C112" s="128" t="s">
        <v>218</v>
      </c>
      <c r="D112" s="55"/>
      <c r="E112" s="55"/>
      <c r="F112" s="127">
        <f>F113+F114+F115+F116+F117</f>
        <v>3967910.69</v>
      </c>
      <c r="G112" s="127">
        <f t="shared" ref="G112:I112" si="29">G113+G114+G115+G116+G117</f>
        <v>2599914</v>
      </c>
      <c r="H112" s="127">
        <f t="shared" si="29"/>
        <v>2599914</v>
      </c>
      <c r="I112" s="127">
        <f t="shared" si="29"/>
        <v>0</v>
      </c>
    </row>
    <row r="113" spans="1:9" ht="46.15" customHeight="1" x14ac:dyDescent="0.25">
      <c r="A113" s="51" t="s">
        <v>260</v>
      </c>
      <c r="B113" s="128">
        <v>2610</v>
      </c>
      <c r="C113" s="128">
        <v>241</v>
      </c>
      <c r="D113" s="55"/>
      <c r="E113" s="55"/>
      <c r="F113" s="126"/>
      <c r="G113" s="126"/>
      <c r="H113" s="126"/>
      <c r="I113" s="126"/>
    </row>
    <row r="114" spans="1:9" ht="47.25" x14ac:dyDescent="0.25">
      <c r="A114" s="51" t="s">
        <v>261</v>
      </c>
      <c r="B114" s="128">
        <v>2630</v>
      </c>
      <c r="C114" s="128">
        <v>243</v>
      </c>
      <c r="D114" s="55"/>
      <c r="E114" s="55"/>
      <c r="F114" s="126"/>
      <c r="G114" s="126"/>
      <c r="H114" s="126"/>
      <c r="I114" s="126"/>
    </row>
    <row r="115" spans="1:9" ht="15.75" x14ac:dyDescent="0.25">
      <c r="A115" s="51" t="s">
        <v>262</v>
      </c>
      <c r="B115" s="128">
        <v>2640</v>
      </c>
      <c r="C115" s="128">
        <v>244</v>
      </c>
      <c r="D115" s="55"/>
      <c r="E115" s="55"/>
      <c r="F115" s="127">
        <f>МБ!BW294+РБ!BG278</f>
        <v>1914974.5799999998</v>
      </c>
      <c r="G115" s="127">
        <v>1887160</v>
      </c>
      <c r="H115" s="127">
        <v>1887160</v>
      </c>
      <c r="I115" s="127"/>
    </row>
    <row r="116" spans="1:9" ht="78.75" x14ac:dyDescent="0.25">
      <c r="A116" s="51" t="s">
        <v>263</v>
      </c>
      <c r="B116" s="128">
        <v>2650</v>
      </c>
      <c r="C116" s="128">
        <v>246</v>
      </c>
      <c r="D116" s="55"/>
      <c r="E116" s="55"/>
      <c r="F116" s="126"/>
      <c r="G116" s="126"/>
      <c r="H116" s="126"/>
      <c r="I116" s="126"/>
    </row>
    <row r="117" spans="1:9" ht="15.75" x14ac:dyDescent="0.25">
      <c r="A117" s="51" t="s">
        <v>264</v>
      </c>
      <c r="B117" s="128">
        <v>2660</v>
      </c>
      <c r="C117" s="128">
        <v>247</v>
      </c>
      <c r="D117" s="55"/>
      <c r="E117" s="55"/>
      <c r="F117" s="127">
        <f>МБ!BW293</f>
        <v>2052936.11</v>
      </c>
      <c r="G117" s="127">
        <v>712754</v>
      </c>
      <c r="H117" s="127">
        <v>712754</v>
      </c>
      <c r="I117" s="126"/>
    </row>
    <row r="118" spans="1:9" ht="31.5" x14ac:dyDescent="0.25">
      <c r="A118" s="51" t="s">
        <v>265</v>
      </c>
      <c r="B118" s="128">
        <v>2700</v>
      </c>
      <c r="C118" s="128">
        <v>400</v>
      </c>
      <c r="D118" s="55"/>
      <c r="E118" s="55"/>
      <c r="F118" s="127">
        <f>F119+F120</f>
        <v>0</v>
      </c>
      <c r="G118" s="127">
        <f t="shared" ref="G118:I118" si="30">G119+G120</f>
        <v>0</v>
      </c>
      <c r="H118" s="127">
        <f t="shared" si="30"/>
        <v>0</v>
      </c>
      <c r="I118" s="127">
        <f t="shared" si="30"/>
        <v>0</v>
      </c>
    </row>
    <row r="119" spans="1:9" ht="47.25" x14ac:dyDescent="0.25">
      <c r="A119" s="51" t="s">
        <v>266</v>
      </c>
      <c r="B119" s="128">
        <v>2710</v>
      </c>
      <c r="C119" s="128">
        <v>406</v>
      </c>
      <c r="D119" s="55"/>
      <c r="E119" s="55"/>
      <c r="F119" s="126"/>
      <c r="G119" s="126"/>
      <c r="H119" s="126"/>
      <c r="I119" s="126"/>
    </row>
    <row r="120" spans="1:9" ht="47.25" x14ac:dyDescent="0.25">
      <c r="A120" s="51" t="s">
        <v>267</v>
      </c>
      <c r="B120" s="128">
        <v>2720</v>
      </c>
      <c r="C120" s="128">
        <v>407</v>
      </c>
      <c r="D120" s="55"/>
      <c r="E120" s="55"/>
      <c r="F120" s="126"/>
      <c r="G120" s="126"/>
      <c r="H120" s="126"/>
      <c r="I120" s="126"/>
    </row>
    <row r="121" spans="1:9" ht="15.75" x14ac:dyDescent="0.25">
      <c r="A121" s="51" t="s">
        <v>268</v>
      </c>
      <c r="B121" s="128">
        <v>3000</v>
      </c>
      <c r="C121" s="128">
        <v>100</v>
      </c>
      <c r="D121" s="55"/>
      <c r="E121" s="55"/>
      <c r="F121" s="127">
        <f>F122+F124+F125</f>
        <v>0</v>
      </c>
      <c r="G121" s="127">
        <f t="shared" ref="G121:H121" si="31">G122+G124+G125</f>
        <v>0</v>
      </c>
      <c r="H121" s="127">
        <f t="shared" si="31"/>
        <v>0</v>
      </c>
      <c r="I121" s="127" t="s">
        <v>218</v>
      </c>
    </row>
    <row r="122" spans="1:9" ht="15.75" x14ac:dyDescent="0.25">
      <c r="A122" s="51" t="s">
        <v>128</v>
      </c>
      <c r="B122" s="159">
        <v>33010</v>
      </c>
      <c r="C122" s="160"/>
      <c r="D122" s="160"/>
      <c r="E122" s="160"/>
      <c r="F122" s="157"/>
      <c r="G122" s="157"/>
      <c r="H122" s="157"/>
      <c r="I122" s="158" t="s">
        <v>218</v>
      </c>
    </row>
    <row r="123" spans="1:9" ht="15.75" x14ac:dyDescent="0.25">
      <c r="A123" s="51" t="s">
        <v>269</v>
      </c>
      <c r="B123" s="159"/>
      <c r="C123" s="160"/>
      <c r="D123" s="160"/>
      <c r="E123" s="160"/>
      <c r="F123" s="157"/>
      <c r="G123" s="157"/>
      <c r="H123" s="157"/>
      <c r="I123" s="158"/>
    </row>
    <row r="124" spans="1:9" ht="15.75" x14ac:dyDescent="0.25">
      <c r="A124" s="51" t="s">
        <v>270</v>
      </c>
      <c r="B124" s="128">
        <v>3020</v>
      </c>
      <c r="C124" s="55"/>
      <c r="D124" s="55"/>
      <c r="E124" s="55"/>
      <c r="F124" s="126"/>
      <c r="G124" s="126"/>
      <c r="H124" s="126"/>
      <c r="I124" s="127" t="s">
        <v>218</v>
      </c>
    </row>
    <row r="125" spans="1:9" ht="15.75" x14ac:dyDescent="0.25">
      <c r="A125" s="51" t="s">
        <v>271</v>
      </c>
      <c r="B125" s="128">
        <v>3030</v>
      </c>
      <c r="C125" s="55"/>
      <c r="D125" s="55"/>
      <c r="E125" s="55"/>
      <c r="F125" s="126"/>
      <c r="G125" s="126"/>
      <c r="H125" s="126"/>
      <c r="I125" s="127" t="s">
        <v>218</v>
      </c>
    </row>
    <row r="126" spans="1:9" ht="15.75" x14ac:dyDescent="0.25">
      <c r="A126" s="51" t="s">
        <v>272</v>
      </c>
      <c r="B126" s="128">
        <v>4000</v>
      </c>
      <c r="C126" s="128" t="s">
        <v>218</v>
      </c>
      <c r="D126" s="55"/>
      <c r="E126" s="55"/>
      <c r="F126" s="127">
        <f>F127</f>
        <v>0</v>
      </c>
      <c r="G126" s="127">
        <f t="shared" ref="G126:H126" si="32">G127</f>
        <v>0</v>
      </c>
      <c r="H126" s="127">
        <f t="shared" si="32"/>
        <v>0</v>
      </c>
      <c r="I126" s="127" t="s">
        <v>218</v>
      </c>
    </row>
    <row r="127" spans="1:9" ht="15.75" x14ac:dyDescent="0.25">
      <c r="A127" s="51" t="s">
        <v>231</v>
      </c>
      <c r="B127" s="159">
        <v>44010</v>
      </c>
      <c r="C127" s="159">
        <v>610</v>
      </c>
      <c r="D127" s="160"/>
      <c r="E127" s="160"/>
      <c r="F127" s="157"/>
      <c r="G127" s="157"/>
      <c r="H127" s="157"/>
      <c r="I127" s="158" t="s">
        <v>218</v>
      </c>
    </row>
    <row r="128" spans="1:9" ht="15.75" x14ac:dyDescent="0.25">
      <c r="A128" s="51" t="s">
        <v>273</v>
      </c>
      <c r="B128" s="159"/>
      <c r="C128" s="159"/>
      <c r="D128" s="160"/>
      <c r="E128" s="160"/>
      <c r="F128" s="157"/>
      <c r="G128" s="157"/>
      <c r="H128" s="157"/>
      <c r="I128" s="158"/>
    </row>
    <row r="129" spans="1:9" ht="15.75" x14ac:dyDescent="0.25">
      <c r="A129" s="55"/>
      <c r="B129" s="55"/>
      <c r="C129" s="55"/>
      <c r="D129" s="55"/>
      <c r="E129" s="55"/>
      <c r="F129" s="126"/>
      <c r="G129" s="126"/>
      <c r="H129" s="126"/>
      <c r="I129" s="126"/>
    </row>
    <row r="130" spans="1:9" ht="63" x14ac:dyDescent="0.25">
      <c r="A130" s="53" t="s">
        <v>274</v>
      </c>
      <c r="B130" s="55"/>
      <c r="C130" s="55"/>
      <c r="D130" s="55"/>
      <c r="E130" s="55"/>
      <c r="F130" s="87">
        <f>F131+F141+F149+F154+F160+F162+F169</f>
        <v>5522283</v>
      </c>
      <c r="G130" s="87">
        <f>G131+G141+G149+G154+G160+G162+G169</f>
        <v>320000</v>
      </c>
      <c r="H130" s="87">
        <f>H131+H141+H149+H154+H160+H162+H169</f>
        <v>639300</v>
      </c>
      <c r="I130" s="116"/>
    </row>
    <row r="131" spans="1:9" ht="15.75" x14ac:dyDescent="0.25">
      <c r="A131" s="51" t="s">
        <v>128</v>
      </c>
      <c r="B131" s="159">
        <v>2100</v>
      </c>
      <c r="C131" s="159" t="s">
        <v>218</v>
      </c>
      <c r="D131" s="160"/>
      <c r="E131" s="160"/>
      <c r="F131" s="163">
        <f>F133+F135+F136+F137</f>
        <v>6097</v>
      </c>
      <c r="G131" s="163">
        <f t="shared" ref="G131:H131" si="33">G133+G135+G136+G137</f>
        <v>0</v>
      </c>
      <c r="H131" s="163">
        <f t="shared" si="33"/>
        <v>0</v>
      </c>
      <c r="I131" s="158" t="s">
        <v>218</v>
      </c>
    </row>
    <row r="132" spans="1:9" ht="15.75" x14ac:dyDescent="0.25">
      <c r="A132" s="51" t="s">
        <v>235</v>
      </c>
      <c r="B132" s="159"/>
      <c r="C132" s="159"/>
      <c r="D132" s="160"/>
      <c r="E132" s="160"/>
      <c r="F132" s="163"/>
      <c r="G132" s="163"/>
      <c r="H132" s="163"/>
      <c r="I132" s="158"/>
    </row>
    <row r="133" spans="1:9" ht="15.75" x14ac:dyDescent="0.25">
      <c r="A133" s="51" t="s">
        <v>128</v>
      </c>
      <c r="B133" s="159">
        <v>2110</v>
      </c>
      <c r="C133" s="159">
        <v>111</v>
      </c>
      <c r="D133" s="160"/>
      <c r="E133" s="160"/>
      <c r="F133" s="163">
        <f>'целевые (2)'!BQ19</f>
        <v>4682.8</v>
      </c>
      <c r="G133" s="163">
        <v>0</v>
      </c>
      <c r="H133" s="163">
        <v>0</v>
      </c>
      <c r="I133" s="158" t="s">
        <v>218</v>
      </c>
    </row>
    <row r="134" spans="1:9" ht="15.75" x14ac:dyDescent="0.25">
      <c r="A134" s="51" t="s">
        <v>236</v>
      </c>
      <c r="B134" s="159"/>
      <c r="C134" s="159"/>
      <c r="D134" s="160"/>
      <c r="E134" s="160"/>
      <c r="F134" s="163"/>
      <c r="G134" s="163"/>
      <c r="H134" s="163"/>
      <c r="I134" s="158"/>
    </row>
    <row r="135" spans="1:9" ht="31.5" x14ac:dyDescent="0.25">
      <c r="A135" s="51" t="s">
        <v>237</v>
      </c>
      <c r="B135" s="128">
        <v>2120</v>
      </c>
      <c r="C135" s="128">
        <v>112</v>
      </c>
      <c r="D135" s="55"/>
      <c r="E135" s="55"/>
      <c r="F135" s="126"/>
      <c r="G135" s="126"/>
      <c r="H135" s="126"/>
      <c r="I135" s="127" t="s">
        <v>218</v>
      </c>
    </row>
    <row r="136" spans="1:9" ht="47.25" x14ac:dyDescent="0.25">
      <c r="A136" s="51" t="s">
        <v>238</v>
      </c>
      <c r="B136" s="128">
        <v>2130</v>
      </c>
      <c r="C136" s="128">
        <v>113</v>
      </c>
      <c r="D136" s="55"/>
      <c r="E136" s="55"/>
      <c r="F136" s="126"/>
      <c r="G136" s="126"/>
      <c r="H136" s="126"/>
      <c r="I136" s="127" t="s">
        <v>218</v>
      </c>
    </row>
    <row r="137" spans="1:9" ht="63" x14ac:dyDescent="0.25">
      <c r="A137" s="51" t="s">
        <v>239</v>
      </c>
      <c r="B137" s="128">
        <v>2140</v>
      </c>
      <c r="C137" s="128">
        <v>119</v>
      </c>
      <c r="D137" s="55"/>
      <c r="E137" s="55"/>
      <c r="F137" s="127">
        <f>F138+F140</f>
        <v>1414.2</v>
      </c>
      <c r="G137" s="127">
        <f t="shared" ref="G137:H137" si="34">G138+G140</f>
        <v>0</v>
      </c>
      <c r="H137" s="127">
        <f t="shared" si="34"/>
        <v>0</v>
      </c>
      <c r="I137" s="127" t="s">
        <v>218</v>
      </c>
    </row>
    <row r="138" spans="1:9" ht="15.75" x14ac:dyDescent="0.25">
      <c r="A138" s="51" t="s">
        <v>128</v>
      </c>
      <c r="B138" s="159">
        <v>2141</v>
      </c>
      <c r="C138" s="159">
        <v>119</v>
      </c>
      <c r="D138" s="160"/>
      <c r="E138" s="160"/>
      <c r="F138" s="158">
        <f>'целевые (2)'!BG74</f>
        <v>1414.2</v>
      </c>
      <c r="G138" s="158">
        <v>0</v>
      </c>
      <c r="H138" s="158">
        <v>0</v>
      </c>
      <c r="I138" s="158" t="s">
        <v>218</v>
      </c>
    </row>
    <row r="139" spans="1:9" ht="15.75" x14ac:dyDescent="0.25">
      <c r="A139" s="51" t="s">
        <v>240</v>
      </c>
      <c r="B139" s="159"/>
      <c r="C139" s="159"/>
      <c r="D139" s="160"/>
      <c r="E139" s="160"/>
      <c r="F139" s="158"/>
      <c r="G139" s="158"/>
      <c r="H139" s="158"/>
      <c r="I139" s="158"/>
    </row>
    <row r="140" spans="1:9" ht="15.75" x14ac:dyDescent="0.25">
      <c r="A140" s="51" t="s">
        <v>241</v>
      </c>
      <c r="B140" s="128">
        <v>2142</v>
      </c>
      <c r="C140" s="128">
        <v>119</v>
      </c>
      <c r="D140" s="55"/>
      <c r="E140" s="55"/>
      <c r="F140" s="126"/>
      <c r="G140" s="126"/>
      <c r="H140" s="126"/>
      <c r="I140" s="127" t="s">
        <v>218</v>
      </c>
    </row>
    <row r="141" spans="1:9" ht="31.5" x14ac:dyDescent="0.25">
      <c r="A141" s="51" t="s">
        <v>242</v>
      </c>
      <c r="B141" s="128">
        <v>2200</v>
      </c>
      <c r="C141" s="128">
        <v>300</v>
      </c>
      <c r="D141" s="55"/>
      <c r="E141" s="55"/>
      <c r="F141" s="127">
        <f>F142+F144+F146+F147+F148</f>
        <v>0</v>
      </c>
      <c r="G141" s="127">
        <f t="shared" ref="G141:H141" si="35">G142+G144+G146+G147+G148</f>
        <v>0</v>
      </c>
      <c r="H141" s="127">
        <f t="shared" si="35"/>
        <v>0</v>
      </c>
      <c r="I141" s="127" t="s">
        <v>218</v>
      </c>
    </row>
    <row r="142" spans="1:9" ht="15.75" x14ac:dyDescent="0.25">
      <c r="A142" s="51" t="s">
        <v>128</v>
      </c>
      <c r="B142" s="159">
        <v>2210</v>
      </c>
      <c r="C142" s="159">
        <v>320</v>
      </c>
      <c r="D142" s="160"/>
      <c r="E142" s="160"/>
      <c r="F142" s="157"/>
      <c r="G142" s="157"/>
      <c r="H142" s="157"/>
      <c r="I142" s="158" t="s">
        <v>218</v>
      </c>
    </row>
    <row r="143" spans="1:9" ht="47.25" x14ac:dyDescent="0.25">
      <c r="A143" s="51" t="s">
        <v>243</v>
      </c>
      <c r="B143" s="159"/>
      <c r="C143" s="159"/>
      <c r="D143" s="160"/>
      <c r="E143" s="160"/>
      <c r="F143" s="157"/>
      <c r="G143" s="157"/>
      <c r="H143" s="157"/>
      <c r="I143" s="158"/>
    </row>
    <row r="144" spans="1:9" ht="15.75" x14ac:dyDescent="0.25">
      <c r="A144" s="51" t="s">
        <v>231</v>
      </c>
      <c r="B144" s="159">
        <v>2211</v>
      </c>
      <c r="C144" s="159">
        <v>321</v>
      </c>
      <c r="D144" s="160"/>
      <c r="E144" s="160"/>
      <c r="F144" s="157"/>
      <c r="G144" s="157"/>
      <c r="H144" s="157"/>
      <c r="I144" s="158" t="s">
        <v>218</v>
      </c>
    </row>
    <row r="145" spans="1:9" ht="47.25" x14ac:dyDescent="0.25">
      <c r="A145" s="51" t="s">
        <v>244</v>
      </c>
      <c r="B145" s="159"/>
      <c r="C145" s="159"/>
      <c r="D145" s="160"/>
      <c r="E145" s="160"/>
      <c r="F145" s="157"/>
      <c r="G145" s="157"/>
      <c r="H145" s="157"/>
      <c r="I145" s="158"/>
    </row>
    <row r="146" spans="1:9" ht="63" x14ac:dyDescent="0.25">
      <c r="A146" s="51" t="s">
        <v>245</v>
      </c>
      <c r="B146" s="128">
        <v>2220</v>
      </c>
      <c r="C146" s="128">
        <v>340</v>
      </c>
      <c r="D146" s="55"/>
      <c r="E146" s="55"/>
      <c r="F146" s="126"/>
      <c r="G146" s="126"/>
      <c r="H146" s="126"/>
      <c r="I146" s="127" t="s">
        <v>218</v>
      </c>
    </row>
    <row r="147" spans="1:9" ht="94.5" hidden="1" x14ac:dyDescent="0.25">
      <c r="A147" s="51" t="s">
        <v>246</v>
      </c>
      <c r="B147" s="128">
        <v>2230</v>
      </c>
      <c r="C147" s="128">
        <v>350</v>
      </c>
      <c r="D147" s="55"/>
      <c r="E147" s="55"/>
      <c r="F147" s="126"/>
      <c r="G147" s="126"/>
      <c r="H147" s="126"/>
      <c r="I147" s="127" t="s">
        <v>218</v>
      </c>
    </row>
    <row r="148" spans="1:9" ht="15.75" hidden="1" x14ac:dyDescent="0.25">
      <c r="A148" s="51" t="s">
        <v>247</v>
      </c>
      <c r="B148" s="128">
        <v>2240</v>
      </c>
      <c r="C148" s="128">
        <v>360</v>
      </c>
      <c r="D148" s="55"/>
      <c r="E148" s="55"/>
      <c r="F148" s="126"/>
      <c r="G148" s="126"/>
      <c r="H148" s="126"/>
      <c r="I148" s="127" t="s">
        <v>218</v>
      </c>
    </row>
    <row r="149" spans="1:9" ht="31.5" x14ac:dyDescent="0.25">
      <c r="A149" s="51" t="s">
        <v>248</v>
      </c>
      <c r="B149" s="128">
        <v>2300</v>
      </c>
      <c r="C149" s="128">
        <v>850</v>
      </c>
      <c r="D149" s="55"/>
      <c r="E149" s="55"/>
      <c r="F149" s="127">
        <f>F150+F152+F153</f>
        <v>0</v>
      </c>
      <c r="G149" s="127">
        <f t="shared" ref="G149:H149" si="36">G150+G152+G153</f>
        <v>0</v>
      </c>
      <c r="H149" s="127">
        <f t="shared" si="36"/>
        <v>0</v>
      </c>
      <c r="I149" s="127" t="s">
        <v>218</v>
      </c>
    </row>
    <row r="150" spans="1:9" ht="15.75" x14ac:dyDescent="0.25">
      <c r="A150" s="51" t="s">
        <v>231</v>
      </c>
      <c r="B150" s="159">
        <v>2310</v>
      </c>
      <c r="C150" s="159">
        <v>851</v>
      </c>
      <c r="D150" s="160"/>
      <c r="E150" s="160"/>
      <c r="F150" s="157"/>
      <c r="G150" s="157"/>
      <c r="H150" s="157"/>
      <c r="I150" s="158" t="s">
        <v>218</v>
      </c>
    </row>
    <row r="151" spans="1:9" ht="31.5" x14ac:dyDescent="0.25">
      <c r="A151" s="51" t="s">
        <v>249</v>
      </c>
      <c r="B151" s="159"/>
      <c r="C151" s="159"/>
      <c r="D151" s="160"/>
      <c r="E151" s="160"/>
      <c r="F151" s="157"/>
      <c r="G151" s="157"/>
      <c r="H151" s="157"/>
      <c r="I151" s="158"/>
    </row>
    <row r="152" spans="1:9" ht="63" x14ac:dyDescent="0.25">
      <c r="A152" s="51" t="s">
        <v>250</v>
      </c>
      <c r="B152" s="128">
        <v>2320</v>
      </c>
      <c r="C152" s="128">
        <v>852</v>
      </c>
      <c r="D152" s="55"/>
      <c r="E152" s="55"/>
      <c r="F152" s="126"/>
      <c r="G152" s="126"/>
      <c r="H152" s="126"/>
      <c r="I152" s="127" t="s">
        <v>218</v>
      </c>
    </row>
    <row r="153" spans="1:9" ht="47.25" x14ac:dyDescent="0.25">
      <c r="A153" s="51" t="s">
        <v>251</v>
      </c>
      <c r="B153" s="128">
        <v>2330</v>
      </c>
      <c r="C153" s="128">
        <v>853</v>
      </c>
      <c r="D153" s="55"/>
      <c r="E153" s="55"/>
      <c r="F153" s="126"/>
      <c r="G153" s="126"/>
      <c r="H153" s="126"/>
      <c r="I153" s="127" t="s">
        <v>218</v>
      </c>
    </row>
    <row r="154" spans="1:9" ht="47.25" hidden="1" x14ac:dyDescent="0.25">
      <c r="A154" s="51" t="s">
        <v>252</v>
      </c>
      <c r="B154" s="128">
        <v>2400</v>
      </c>
      <c r="C154" s="128" t="s">
        <v>218</v>
      </c>
      <c r="D154" s="55"/>
      <c r="E154" s="55"/>
      <c r="F154" s="127">
        <f>F155+F157+F158+F159</f>
        <v>0</v>
      </c>
      <c r="G154" s="127">
        <f t="shared" ref="G154:H154" si="37">G155+G157+G158+G159</f>
        <v>0</v>
      </c>
      <c r="H154" s="127">
        <f t="shared" si="37"/>
        <v>0</v>
      </c>
      <c r="I154" s="127" t="s">
        <v>218</v>
      </c>
    </row>
    <row r="155" spans="1:9" ht="15.75" hidden="1" x14ac:dyDescent="0.25">
      <c r="A155" s="51" t="s">
        <v>231</v>
      </c>
      <c r="B155" s="159">
        <v>2410</v>
      </c>
      <c r="C155" s="159">
        <v>613</v>
      </c>
      <c r="D155" s="160"/>
      <c r="E155" s="160"/>
      <c r="F155" s="157"/>
      <c r="G155" s="157"/>
      <c r="H155" s="157"/>
      <c r="I155" s="158" t="s">
        <v>218</v>
      </c>
    </row>
    <row r="156" spans="1:9" ht="31.5" hidden="1" x14ac:dyDescent="0.25">
      <c r="A156" s="51" t="s">
        <v>253</v>
      </c>
      <c r="B156" s="159"/>
      <c r="C156" s="159"/>
      <c r="D156" s="160"/>
      <c r="E156" s="160"/>
      <c r="F156" s="157"/>
      <c r="G156" s="157"/>
      <c r="H156" s="157"/>
      <c r="I156" s="158"/>
    </row>
    <row r="157" spans="1:9" ht="31.5" hidden="1" x14ac:dyDescent="0.25">
      <c r="A157" s="51" t="s">
        <v>254</v>
      </c>
      <c r="B157" s="128">
        <v>2420</v>
      </c>
      <c r="C157" s="128">
        <v>623</v>
      </c>
      <c r="D157" s="55"/>
      <c r="E157" s="55"/>
      <c r="F157" s="126"/>
      <c r="G157" s="126"/>
      <c r="H157" s="126"/>
      <c r="I157" s="127" t="s">
        <v>218</v>
      </c>
    </row>
    <row r="158" spans="1:9" ht="63" hidden="1" x14ac:dyDescent="0.25">
      <c r="A158" s="51" t="s">
        <v>255</v>
      </c>
      <c r="B158" s="128">
        <v>2430</v>
      </c>
      <c r="C158" s="128">
        <v>634</v>
      </c>
      <c r="D158" s="55"/>
      <c r="E158" s="55"/>
      <c r="F158" s="126"/>
      <c r="G158" s="126"/>
      <c r="H158" s="126"/>
      <c r="I158" s="127" t="s">
        <v>218</v>
      </c>
    </row>
    <row r="159" spans="1:9" ht="31.5" hidden="1" x14ac:dyDescent="0.25">
      <c r="A159" s="51" t="s">
        <v>256</v>
      </c>
      <c r="B159" s="128">
        <v>2440</v>
      </c>
      <c r="C159" s="128">
        <v>810</v>
      </c>
      <c r="D159" s="55"/>
      <c r="E159" s="55"/>
      <c r="F159" s="126"/>
      <c r="G159" s="126"/>
      <c r="H159" s="126"/>
      <c r="I159" s="126"/>
    </row>
    <row r="160" spans="1:9" ht="31.5" x14ac:dyDescent="0.25">
      <c r="A160" s="51" t="s">
        <v>257</v>
      </c>
      <c r="B160" s="128">
        <v>2500</v>
      </c>
      <c r="C160" s="128" t="s">
        <v>218</v>
      </c>
      <c r="D160" s="55"/>
      <c r="E160" s="55"/>
      <c r="F160" s="127">
        <f>F161</f>
        <v>0</v>
      </c>
      <c r="G160" s="127">
        <f t="shared" ref="G160:H160" si="38">G161</f>
        <v>0</v>
      </c>
      <c r="H160" s="127">
        <f t="shared" si="38"/>
        <v>0</v>
      </c>
      <c r="I160" s="127" t="s">
        <v>218</v>
      </c>
    </row>
    <row r="161" spans="1:9" ht="63" x14ac:dyDescent="0.25">
      <c r="A161" s="51" t="s">
        <v>258</v>
      </c>
      <c r="B161" s="128">
        <v>2520</v>
      </c>
      <c r="C161" s="128">
        <v>831</v>
      </c>
      <c r="D161" s="55"/>
      <c r="E161" s="55"/>
      <c r="F161" s="126"/>
      <c r="G161" s="126"/>
      <c r="H161" s="126"/>
      <c r="I161" s="127" t="s">
        <v>218</v>
      </c>
    </row>
    <row r="162" spans="1:9" ht="31.5" x14ac:dyDescent="0.25">
      <c r="A162" s="51" t="s">
        <v>259</v>
      </c>
      <c r="B162" s="128">
        <v>2600</v>
      </c>
      <c r="C162" s="128" t="s">
        <v>218</v>
      </c>
      <c r="D162" s="55"/>
      <c r="E162" s="55"/>
      <c r="F162" s="127">
        <f>F163+F164+F165+F166+F167+F168</f>
        <v>5516186</v>
      </c>
      <c r="G162" s="127">
        <f t="shared" ref="G162:I162" si="39">G163+G164+G165+G166+G167+G168</f>
        <v>320000</v>
      </c>
      <c r="H162" s="127">
        <f t="shared" si="39"/>
        <v>639300</v>
      </c>
      <c r="I162" s="127">
        <f t="shared" si="39"/>
        <v>0</v>
      </c>
    </row>
    <row r="163" spans="1:9" ht="63" x14ac:dyDescent="0.25">
      <c r="A163" s="51" t="s">
        <v>260</v>
      </c>
      <c r="B163" s="128">
        <v>2610</v>
      </c>
      <c r="C163" s="128">
        <v>241</v>
      </c>
      <c r="D163" s="55"/>
      <c r="E163" s="55"/>
      <c r="F163" s="126"/>
      <c r="G163" s="126"/>
      <c r="H163" s="126"/>
      <c r="I163" s="126"/>
    </row>
    <row r="164" spans="1:9" ht="47.25" x14ac:dyDescent="0.25">
      <c r="A164" s="51" t="s">
        <v>275</v>
      </c>
      <c r="B164" s="128">
        <v>2620</v>
      </c>
      <c r="C164" s="128">
        <v>242</v>
      </c>
      <c r="D164" s="55"/>
      <c r="E164" s="55"/>
      <c r="F164" s="126"/>
      <c r="G164" s="126"/>
      <c r="H164" s="126"/>
      <c r="I164" s="126"/>
    </row>
    <row r="165" spans="1:9" ht="47.25" x14ac:dyDescent="0.25">
      <c r="A165" s="51" t="s">
        <v>261</v>
      </c>
      <c r="B165" s="128">
        <v>2630</v>
      </c>
      <c r="C165" s="128">
        <v>243</v>
      </c>
      <c r="D165" s="55"/>
      <c r="E165" s="55"/>
      <c r="F165" s="135">
        <f>'целевые (2)'!BU211</f>
        <v>2068646</v>
      </c>
      <c r="G165" s="126"/>
      <c r="H165" s="126"/>
      <c r="I165" s="126"/>
    </row>
    <row r="166" spans="1:9" ht="15.75" x14ac:dyDescent="0.25">
      <c r="A166" s="51" t="s">
        <v>262</v>
      </c>
      <c r="B166" s="128">
        <v>2640</v>
      </c>
      <c r="C166" s="128">
        <v>244</v>
      </c>
      <c r="D166" s="55"/>
      <c r="E166" s="55"/>
      <c r="F166" s="135">
        <f>'целевые (2)'!BU212</f>
        <v>3447540</v>
      </c>
      <c r="G166" s="127">
        <v>320000</v>
      </c>
      <c r="H166" s="127">
        <v>639300</v>
      </c>
      <c r="I166" s="126"/>
    </row>
    <row r="167" spans="1:9" ht="78.75" x14ac:dyDescent="0.25">
      <c r="A167" s="51" t="s">
        <v>263</v>
      </c>
      <c r="B167" s="128">
        <v>2650</v>
      </c>
      <c r="C167" s="128">
        <v>246</v>
      </c>
      <c r="D167" s="55"/>
      <c r="E167" s="55"/>
      <c r="F167" s="126"/>
      <c r="G167" s="126"/>
      <c r="H167" s="126"/>
      <c r="I167" s="126"/>
    </row>
    <row r="168" spans="1:9" ht="15.75" x14ac:dyDescent="0.25">
      <c r="A168" s="51" t="s">
        <v>264</v>
      </c>
      <c r="B168" s="128">
        <v>2660</v>
      </c>
      <c r="C168" s="128">
        <v>247</v>
      </c>
      <c r="D168" s="55"/>
      <c r="E168" s="55"/>
      <c r="F168" s="126"/>
      <c r="G168" s="126"/>
      <c r="H168" s="126"/>
      <c r="I168" s="126"/>
    </row>
    <row r="169" spans="1:9" ht="31.5" x14ac:dyDescent="0.25">
      <c r="A169" s="51" t="s">
        <v>265</v>
      </c>
      <c r="B169" s="128">
        <v>2700</v>
      </c>
      <c r="C169" s="128">
        <v>400</v>
      </c>
      <c r="D169" s="55"/>
      <c r="E169" s="55"/>
      <c r="F169" s="127">
        <f>F170+F172</f>
        <v>0</v>
      </c>
      <c r="G169" s="127">
        <f t="shared" ref="G169:I169" si="40">G170+G172</f>
        <v>0</v>
      </c>
      <c r="H169" s="127">
        <f t="shared" si="40"/>
        <v>0</v>
      </c>
      <c r="I169" s="127">
        <f t="shared" si="40"/>
        <v>0</v>
      </c>
    </row>
    <row r="170" spans="1:9" ht="15.75" x14ac:dyDescent="0.25">
      <c r="A170" s="51" t="s">
        <v>128</v>
      </c>
      <c r="B170" s="159">
        <v>2710</v>
      </c>
      <c r="C170" s="159">
        <v>406</v>
      </c>
      <c r="D170" s="160"/>
      <c r="E170" s="160"/>
      <c r="F170" s="157"/>
      <c r="G170" s="157"/>
      <c r="H170" s="157"/>
      <c r="I170" s="157"/>
    </row>
    <row r="171" spans="1:9" ht="47.25" x14ac:dyDescent="0.25">
      <c r="A171" s="51" t="s">
        <v>276</v>
      </c>
      <c r="B171" s="159"/>
      <c r="C171" s="159"/>
      <c r="D171" s="160"/>
      <c r="E171" s="160"/>
      <c r="F171" s="157"/>
      <c r="G171" s="157"/>
      <c r="H171" s="157"/>
      <c r="I171" s="157"/>
    </row>
    <row r="172" spans="1:9" ht="47.25" x14ac:dyDescent="0.25">
      <c r="A172" s="51" t="s">
        <v>267</v>
      </c>
      <c r="B172" s="128">
        <v>2720</v>
      </c>
      <c r="C172" s="128">
        <v>407</v>
      </c>
      <c r="D172" s="55"/>
      <c r="E172" s="55"/>
      <c r="F172" s="126"/>
      <c r="G172" s="126"/>
      <c r="H172" s="126"/>
      <c r="I172" s="126"/>
    </row>
    <row r="173" spans="1:9" ht="15.75" x14ac:dyDescent="0.25">
      <c r="A173" s="51" t="s">
        <v>268</v>
      </c>
      <c r="B173" s="128">
        <v>3000</v>
      </c>
      <c r="C173" s="128">
        <v>100</v>
      </c>
      <c r="D173" s="55"/>
      <c r="E173" s="55"/>
      <c r="F173" s="127">
        <f>F174+F176+F177</f>
        <v>0</v>
      </c>
      <c r="G173" s="127">
        <f t="shared" ref="G173:H173" si="41">G174+G176+G177</f>
        <v>0</v>
      </c>
      <c r="H173" s="127">
        <f t="shared" si="41"/>
        <v>0</v>
      </c>
      <c r="I173" s="127" t="s">
        <v>218</v>
      </c>
    </row>
    <row r="174" spans="1:9" ht="15.75" x14ac:dyDescent="0.25">
      <c r="A174" s="51" t="s">
        <v>128</v>
      </c>
      <c r="B174" s="159">
        <v>33010</v>
      </c>
      <c r="C174" s="160"/>
      <c r="D174" s="160"/>
      <c r="E174" s="160"/>
      <c r="F174" s="157"/>
      <c r="G174" s="157"/>
      <c r="H174" s="157"/>
      <c r="I174" s="158" t="s">
        <v>218</v>
      </c>
    </row>
    <row r="175" spans="1:9" ht="15.75" x14ac:dyDescent="0.25">
      <c r="A175" s="51" t="s">
        <v>269</v>
      </c>
      <c r="B175" s="159"/>
      <c r="C175" s="160"/>
      <c r="D175" s="160"/>
      <c r="E175" s="160"/>
      <c r="F175" s="157"/>
      <c r="G175" s="157"/>
      <c r="H175" s="157"/>
      <c r="I175" s="158"/>
    </row>
    <row r="176" spans="1:9" ht="15.75" x14ac:dyDescent="0.25">
      <c r="A176" s="51" t="s">
        <v>270</v>
      </c>
      <c r="B176" s="128">
        <v>3020</v>
      </c>
      <c r="C176" s="55"/>
      <c r="D176" s="55"/>
      <c r="E176" s="55"/>
      <c r="F176" s="126"/>
      <c r="G176" s="126"/>
      <c r="H176" s="126"/>
      <c r="I176" s="127" t="s">
        <v>218</v>
      </c>
    </row>
    <row r="177" spans="1:9" ht="15.75" x14ac:dyDescent="0.25">
      <c r="A177" s="51" t="s">
        <v>271</v>
      </c>
      <c r="B177" s="128">
        <v>3030</v>
      </c>
      <c r="C177" s="55"/>
      <c r="D177" s="55"/>
      <c r="E177" s="55"/>
      <c r="F177" s="126"/>
      <c r="G177" s="126"/>
      <c r="H177" s="126"/>
      <c r="I177" s="127" t="s">
        <v>218</v>
      </c>
    </row>
    <row r="178" spans="1:9" ht="15.75" x14ac:dyDescent="0.25">
      <c r="A178" s="51" t="s">
        <v>272</v>
      </c>
      <c r="B178" s="128">
        <v>4000</v>
      </c>
      <c r="C178" s="128" t="s">
        <v>218</v>
      </c>
      <c r="D178" s="55"/>
      <c r="E178" s="55"/>
      <c r="F178" s="127">
        <f>F179</f>
        <v>0</v>
      </c>
      <c r="G178" s="127">
        <f>G179</f>
        <v>0</v>
      </c>
      <c r="H178" s="127">
        <f>H179</f>
        <v>0</v>
      </c>
      <c r="I178" s="127" t="s">
        <v>218</v>
      </c>
    </row>
    <row r="179" spans="1:9" ht="15.75" x14ac:dyDescent="0.25">
      <c r="A179" s="51" t="s">
        <v>231</v>
      </c>
      <c r="B179" s="159">
        <v>4010</v>
      </c>
      <c r="C179" s="159">
        <v>610</v>
      </c>
      <c r="D179" s="160"/>
      <c r="E179" s="160"/>
      <c r="F179" s="157"/>
      <c r="G179" s="157"/>
      <c r="H179" s="157"/>
      <c r="I179" s="158" t="s">
        <v>218</v>
      </c>
    </row>
    <row r="180" spans="1:9" ht="15.75" x14ac:dyDescent="0.25">
      <c r="A180" s="51" t="s">
        <v>273</v>
      </c>
      <c r="B180" s="159"/>
      <c r="C180" s="159"/>
      <c r="D180" s="160"/>
      <c r="E180" s="160"/>
      <c r="F180" s="157"/>
      <c r="G180" s="157"/>
      <c r="H180" s="157"/>
      <c r="I180" s="158"/>
    </row>
    <row r="181" spans="1:9" ht="15.75" x14ac:dyDescent="0.25">
      <c r="A181" s="55"/>
      <c r="B181" s="55"/>
      <c r="C181" s="55"/>
      <c r="D181" s="55"/>
      <c r="E181" s="55"/>
      <c r="F181" s="126"/>
      <c r="G181" s="126"/>
      <c r="H181" s="126"/>
      <c r="I181" s="126"/>
    </row>
    <row r="182" spans="1:9" ht="31.5" hidden="1" x14ac:dyDescent="0.25">
      <c r="A182" s="53" t="s">
        <v>277</v>
      </c>
      <c r="B182" s="55"/>
      <c r="C182" s="55"/>
      <c r="D182" s="55"/>
      <c r="E182" s="55"/>
      <c r="F182" s="87">
        <f>F183+F193+F201+F206+F212+F214+F221</f>
        <v>0</v>
      </c>
      <c r="G182" s="87">
        <f>G183+G193+G201+G206+G212+G214+G221</f>
        <v>0</v>
      </c>
      <c r="H182" s="87">
        <f>H183+H193+H201+H206+H212+H214+H221</f>
        <v>0</v>
      </c>
      <c r="I182" s="116"/>
    </row>
    <row r="183" spans="1:9" ht="15.75" hidden="1" x14ac:dyDescent="0.25">
      <c r="A183" s="51" t="s">
        <v>128</v>
      </c>
      <c r="B183" s="159">
        <v>2100</v>
      </c>
      <c r="C183" s="159" t="s">
        <v>218</v>
      </c>
      <c r="D183" s="160"/>
      <c r="E183" s="160"/>
      <c r="F183" s="158">
        <f>F185+F187+F188+F189</f>
        <v>0</v>
      </c>
      <c r="G183" s="158">
        <f t="shared" ref="G183:H183" si="42">G185+G187+G188+G189</f>
        <v>0</v>
      </c>
      <c r="H183" s="158">
        <f t="shared" si="42"/>
        <v>0</v>
      </c>
      <c r="I183" s="158" t="s">
        <v>218</v>
      </c>
    </row>
    <row r="184" spans="1:9" ht="15.75" hidden="1" x14ac:dyDescent="0.25">
      <c r="A184" s="51" t="s">
        <v>235</v>
      </c>
      <c r="B184" s="159"/>
      <c r="C184" s="159"/>
      <c r="D184" s="160"/>
      <c r="E184" s="160"/>
      <c r="F184" s="158"/>
      <c r="G184" s="158"/>
      <c r="H184" s="158"/>
      <c r="I184" s="158"/>
    </row>
    <row r="185" spans="1:9" ht="15.75" hidden="1" x14ac:dyDescent="0.25">
      <c r="A185" s="51" t="s">
        <v>128</v>
      </c>
      <c r="B185" s="159">
        <v>2110</v>
      </c>
      <c r="C185" s="159">
        <v>111</v>
      </c>
      <c r="D185" s="160"/>
      <c r="E185" s="160"/>
      <c r="F185" s="157"/>
      <c r="G185" s="157"/>
      <c r="H185" s="157"/>
      <c r="I185" s="158" t="s">
        <v>218</v>
      </c>
    </row>
    <row r="186" spans="1:9" ht="15.75" hidden="1" x14ac:dyDescent="0.25">
      <c r="A186" s="51" t="s">
        <v>236</v>
      </c>
      <c r="B186" s="159"/>
      <c r="C186" s="159"/>
      <c r="D186" s="160"/>
      <c r="E186" s="160"/>
      <c r="F186" s="157"/>
      <c r="G186" s="157"/>
      <c r="H186" s="157"/>
      <c r="I186" s="158"/>
    </row>
    <row r="187" spans="1:9" ht="31.5" hidden="1" x14ac:dyDescent="0.25">
      <c r="A187" s="51" t="s">
        <v>237</v>
      </c>
      <c r="B187" s="128">
        <v>2120</v>
      </c>
      <c r="C187" s="128">
        <v>112</v>
      </c>
      <c r="D187" s="55"/>
      <c r="E187" s="55"/>
      <c r="F187" s="126"/>
      <c r="G187" s="126"/>
      <c r="H187" s="126"/>
      <c r="I187" s="127" t="s">
        <v>218</v>
      </c>
    </row>
    <row r="188" spans="1:9" ht="47.25" hidden="1" x14ac:dyDescent="0.25">
      <c r="A188" s="51" t="s">
        <v>238</v>
      </c>
      <c r="B188" s="128">
        <v>2130</v>
      </c>
      <c r="C188" s="128">
        <v>113</v>
      </c>
      <c r="D188" s="55"/>
      <c r="E188" s="55"/>
      <c r="F188" s="126"/>
      <c r="G188" s="126"/>
      <c r="H188" s="126"/>
      <c r="I188" s="127" t="s">
        <v>218</v>
      </c>
    </row>
    <row r="189" spans="1:9" ht="63" hidden="1" x14ac:dyDescent="0.25">
      <c r="A189" s="51" t="s">
        <v>239</v>
      </c>
      <c r="B189" s="128">
        <v>2140</v>
      </c>
      <c r="C189" s="128">
        <v>119</v>
      </c>
      <c r="D189" s="55"/>
      <c r="E189" s="55"/>
      <c r="F189" s="127">
        <f>F190+F192</f>
        <v>0</v>
      </c>
      <c r="G189" s="127">
        <f t="shared" ref="G189:H189" si="43">G190+G192</f>
        <v>0</v>
      </c>
      <c r="H189" s="127">
        <f t="shared" si="43"/>
        <v>0</v>
      </c>
      <c r="I189" s="127" t="s">
        <v>218</v>
      </c>
    </row>
    <row r="190" spans="1:9" ht="15.75" hidden="1" x14ac:dyDescent="0.25">
      <c r="A190" s="51" t="s">
        <v>128</v>
      </c>
      <c r="B190" s="159">
        <v>2141</v>
      </c>
      <c r="C190" s="159">
        <v>119</v>
      </c>
      <c r="D190" s="160"/>
      <c r="E190" s="160"/>
      <c r="F190" s="157"/>
      <c r="G190" s="157"/>
      <c r="H190" s="157"/>
      <c r="I190" s="158" t="s">
        <v>218</v>
      </c>
    </row>
    <row r="191" spans="1:9" ht="15.75" hidden="1" x14ac:dyDescent="0.25">
      <c r="A191" s="51" t="s">
        <v>240</v>
      </c>
      <c r="B191" s="159"/>
      <c r="C191" s="159"/>
      <c r="D191" s="160"/>
      <c r="E191" s="160"/>
      <c r="F191" s="157"/>
      <c r="G191" s="157"/>
      <c r="H191" s="157"/>
      <c r="I191" s="158"/>
    </row>
    <row r="192" spans="1:9" ht="15.75" hidden="1" x14ac:dyDescent="0.25">
      <c r="A192" s="51" t="s">
        <v>241</v>
      </c>
      <c r="B192" s="128">
        <v>2142</v>
      </c>
      <c r="C192" s="128">
        <v>119</v>
      </c>
      <c r="D192" s="55"/>
      <c r="E192" s="55"/>
      <c r="F192" s="126"/>
      <c r="G192" s="126"/>
      <c r="H192" s="126"/>
      <c r="I192" s="127" t="s">
        <v>218</v>
      </c>
    </row>
    <row r="193" spans="1:9" ht="31.5" hidden="1" x14ac:dyDescent="0.25">
      <c r="A193" s="51" t="s">
        <v>242</v>
      </c>
      <c r="B193" s="128">
        <v>2200</v>
      </c>
      <c r="C193" s="128">
        <v>300</v>
      </c>
      <c r="D193" s="55"/>
      <c r="E193" s="55"/>
      <c r="F193" s="127">
        <f>F194+F196+F198+F199+F200</f>
        <v>0</v>
      </c>
      <c r="G193" s="127">
        <f t="shared" ref="G193:H193" si="44">G194+G196+G198+G199+G200</f>
        <v>0</v>
      </c>
      <c r="H193" s="127">
        <f t="shared" si="44"/>
        <v>0</v>
      </c>
      <c r="I193" s="127" t="s">
        <v>218</v>
      </c>
    </row>
    <row r="194" spans="1:9" ht="15.75" hidden="1" x14ac:dyDescent="0.25">
      <c r="A194" s="51" t="s">
        <v>128</v>
      </c>
      <c r="B194" s="159">
        <v>2210</v>
      </c>
      <c r="C194" s="159">
        <v>320</v>
      </c>
      <c r="D194" s="160"/>
      <c r="E194" s="160"/>
      <c r="F194" s="157"/>
      <c r="G194" s="157"/>
      <c r="H194" s="157"/>
      <c r="I194" s="158" t="s">
        <v>218</v>
      </c>
    </row>
    <row r="195" spans="1:9" ht="47.25" hidden="1" x14ac:dyDescent="0.25">
      <c r="A195" s="51" t="s">
        <v>243</v>
      </c>
      <c r="B195" s="159"/>
      <c r="C195" s="159"/>
      <c r="D195" s="160"/>
      <c r="E195" s="160"/>
      <c r="F195" s="157"/>
      <c r="G195" s="157"/>
      <c r="H195" s="157"/>
      <c r="I195" s="158"/>
    </row>
    <row r="196" spans="1:9" ht="15.75" hidden="1" x14ac:dyDescent="0.25">
      <c r="A196" s="51" t="s">
        <v>231</v>
      </c>
      <c r="B196" s="159">
        <v>2211</v>
      </c>
      <c r="C196" s="159">
        <v>321</v>
      </c>
      <c r="D196" s="160"/>
      <c r="E196" s="160"/>
      <c r="F196" s="157"/>
      <c r="G196" s="157"/>
      <c r="H196" s="157"/>
      <c r="I196" s="158" t="s">
        <v>218</v>
      </c>
    </row>
    <row r="197" spans="1:9" ht="47.25" hidden="1" x14ac:dyDescent="0.25">
      <c r="A197" s="51" t="s">
        <v>244</v>
      </c>
      <c r="B197" s="159"/>
      <c r="C197" s="159"/>
      <c r="D197" s="160"/>
      <c r="E197" s="160"/>
      <c r="F197" s="157"/>
      <c r="G197" s="157"/>
      <c r="H197" s="157"/>
      <c r="I197" s="158"/>
    </row>
    <row r="198" spans="1:9" ht="63" hidden="1" x14ac:dyDescent="0.25">
      <c r="A198" s="51" t="s">
        <v>245</v>
      </c>
      <c r="B198" s="128">
        <v>2220</v>
      </c>
      <c r="C198" s="128">
        <v>340</v>
      </c>
      <c r="D198" s="55"/>
      <c r="E198" s="55"/>
      <c r="F198" s="126"/>
      <c r="G198" s="126"/>
      <c r="H198" s="126"/>
      <c r="I198" s="127" t="s">
        <v>218</v>
      </c>
    </row>
    <row r="199" spans="1:9" ht="94.5" hidden="1" x14ac:dyDescent="0.25">
      <c r="A199" s="51" t="s">
        <v>246</v>
      </c>
      <c r="B199" s="128">
        <v>2230</v>
      </c>
      <c r="C199" s="128">
        <v>350</v>
      </c>
      <c r="D199" s="55"/>
      <c r="E199" s="55"/>
      <c r="F199" s="126"/>
      <c r="G199" s="126"/>
      <c r="H199" s="126"/>
      <c r="I199" s="127" t="s">
        <v>218</v>
      </c>
    </row>
    <row r="200" spans="1:9" ht="15.75" hidden="1" x14ac:dyDescent="0.25">
      <c r="A200" s="51" t="s">
        <v>247</v>
      </c>
      <c r="B200" s="128">
        <v>2240</v>
      </c>
      <c r="C200" s="128">
        <v>360</v>
      </c>
      <c r="D200" s="55"/>
      <c r="E200" s="55"/>
      <c r="F200" s="126"/>
      <c r="G200" s="126"/>
      <c r="H200" s="126"/>
      <c r="I200" s="127" t="s">
        <v>218</v>
      </c>
    </row>
    <row r="201" spans="1:9" ht="31.5" hidden="1" x14ac:dyDescent="0.25">
      <c r="A201" s="51" t="s">
        <v>248</v>
      </c>
      <c r="B201" s="128">
        <v>2300</v>
      </c>
      <c r="C201" s="128">
        <v>850</v>
      </c>
      <c r="D201" s="55"/>
      <c r="E201" s="55"/>
      <c r="F201" s="127">
        <f>F202+F204+F205</f>
        <v>0</v>
      </c>
      <c r="G201" s="127">
        <f t="shared" ref="G201:H201" si="45">G202+G204+G205</f>
        <v>0</v>
      </c>
      <c r="H201" s="127">
        <f t="shared" si="45"/>
        <v>0</v>
      </c>
      <c r="I201" s="127" t="s">
        <v>218</v>
      </c>
    </row>
    <row r="202" spans="1:9" ht="15.75" hidden="1" x14ac:dyDescent="0.25">
      <c r="A202" s="51" t="s">
        <v>231</v>
      </c>
      <c r="B202" s="159">
        <v>2310</v>
      </c>
      <c r="C202" s="159">
        <v>851</v>
      </c>
      <c r="D202" s="160"/>
      <c r="E202" s="160"/>
      <c r="F202" s="157"/>
      <c r="G202" s="157"/>
      <c r="H202" s="157"/>
      <c r="I202" s="158" t="s">
        <v>218</v>
      </c>
    </row>
    <row r="203" spans="1:9" ht="31.5" hidden="1" x14ac:dyDescent="0.25">
      <c r="A203" s="51" t="s">
        <v>249</v>
      </c>
      <c r="B203" s="159"/>
      <c r="C203" s="159"/>
      <c r="D203" s="160"/>
      <c r="E203" s="160"/>
      <c r="F203" s="157"/>
      <c r="G203" s="157"/>
      <c r="H203" s="157"/>
      <c r="I203" s="158"/>
    </row>
    <row r="204" spans="1:9" ht="63" hidden="1" x14ac:dyDescent="0.25">
      <c r="A204" s="51" t="s">
        <v>250</v>
      </c>
      <c r="B204" s="128">
        <v>2320</v>
      </c>
      <c r="C204" s="128">
        <v>852</v>
      </c>
      <c r="D204" s="55"/>
      <c r="E204" s="55"/>
      <c r="F204" s="126"/>
      <c r="G204" s="126"/>
      <c r="H204" s="126"/>
      <c r="I204" s="127" t="s">
        <v>218</v>
      </c>
    </row>
    <row r="205" spans="1:9" ht="47.25" hidden="1" x14ac:dyDescent="0.25">
      <c r="A205" s="51" t="s">
        <v>251</v>
      </c>
      <c r="B205" s="128">
        <v>2330</v>
      </c>
      <c r="C205" s="128">
        <v>853</v>
      </c>
      <c r="D205" s="55"/>
      <c r="E205" s="55"/>
      <c r="F205" s="126"/>
      <c r="G205" s="126"/>
      <c r="H205" s="126"/>
      <c r="I205" s="127" t="s">
        <v>218</v>
      </c>
    </row>
    <row r="206" spans="1:9" ht="47.25" hidden="1" x14ac:dyDescent="0.25">
      <c r="A206" s="51" t="s">
        <v>252</v>
      </c>
      <c r="B206" s="128">
        <v>2400</v>
      </c>
      <c r="C206" s="128" t="s">
        <v>218</v>
      </c>
      <c r="D206" s="55"/>
      <c r="E206" s="55"/>
      <c r="F206" s="127">
        <f>F207+F209+F210+F211</f>
        <v>0</v>
      </c>
      <c r="G206" s="127">
        <f t="shared" ref="G206:H206" si="46">G207+G209+G210+G211</f>
        <v>0</v>
      </c>
      <c r="H206" s="127">
        <f t="shared" si="46"/>
        <v>0</v>
      </c>
      <c r="I206" s="127" t="s">
        <v>218</v>
      </c>
    </row>
    <row r="207" spans="1:9" ht="15.75" hidden="1" x14ac:dyDescent="0.25">
      <c r="A207" s="51" t="s">
        <v>231</v>
      </c>
      <c r="B207" s="159">
        <v>2410</v>
      </c>
      <c r="C207" s="159">
        <v>613</v>
      </c>
      <c r="D207" s="160"/>
      <c r="E207" s="160"/>
      <c r="F207" s="157"/>
      <c r="G207" s="157"/>
      <c r="H207" s="157"/>
      <c r="I207" s="157"/>
    </row>
    <row r="208" spans="1:9" ht="31.5" hidden="1" x14ac:dyDescent="0.25">
      <c r="A208" s="51" t="s">
        <v>253</v>
      </c>
      <c r="B208" s="159"/>
      <c r="C208" s="159"/>
      <c r="D208" s="160"/>
      <c r="E208" s="160"/>
      <c r="F208" s="157"/>
      <c r="G208" s="157"/>
      <c r="H208" s="157"/>
      <c r="I208" s="157"/>
    </row>
    <row r="209" spans="1:9" ht="31.5" hidden="1" x14ac:dyDescent="0.25">
      <c r="A209" s="51" t="s">
        <v>254</v>
      </c>
      <c r="B209" s="128">
        <v>2420</v>
      </c>
      <c r="C209" s="128">
        <v>623</v>
      </c>
      <c r="D209" s="55"/>
      <c r="E209" s="55"/>
      <c r="F209" s="126"/>
      <c r="G209" s="126"/>
      <c r="H209" s="126"/>
      <c r="I209" s="126"/>
    </row>
    <row r="210" spans="1:9" ht="63" hidden="1" x14ac:dyDescent="0.25">
      <c r="A210" s="51" t="s">
        <v>255</v>
      </c>
      <c r="B210" s="128">
        <v>2430</v>
      </c>
      <c r="C210" s="128">
        <v>634</v>
      </c>
      <c r="D210" s="55"/>
      <c r="E210" s="55"/>
      <c r="F210" s="126"/>
      <c r="G210" s="126"/>
      <c r="H210" s="126"/>
      <c r="I210" s="126"/>
    </row>
    <row r="211" spans="1:9" ht="31.5" hidden="1" x14ac:dyDescent="0.25">
      <c r="A211" s="51" t="s">
        <v>256</v>
      </c>
      <c r="B211" s="128">
        <v>2440</v>
      </c>
      <c r="C211" s="128">
        <v>810</v>
      </c>
      <c r="D211" s="55"/>
      <c r="E211" s="55"/>
      <c r="F211" s="126"/>
      <c r="G211" s="126"/>
      <c r="H211" s="126"/>
      <c r="I211" s="127" t="s">
        <v>218</v>
      </c>
    </row>
    <row r="212" spans="1:9" ht="31.5" hidden="1" x14ac:dyDescent="0.25">
      <c r="A212" s="51" t="s">
        <v>257</v>
      </c>
      <c r="B212" s="128">
        <v>2500</v>
      </c>
      <c r="C212" s="128" t="s">
        <v>218</v>
      </c>
      <c r="D212" s="55"/>
      <c r="E212" s="55"/>
      <c r="F212" s="127">
        <f>F213</f>
        <v>0</v>
      </c>
      <c r="G212" s="127">
        <f t="shared" ref="G212:H212" si="47">G213</f>
        <v>0</v>
      </c>
      <c r="H212" s="127">
        <f t="shared" si="47"/>
        <v>0</v>
      </c>
      <c r="I212" s="127" t="s">
        <v>218</v>
      </c>
    </row>
    <row r="213" spans="1:9" ht="63" hidden="1" x14ac:dyDescent="0.25">
      <c r="A213" s="51" t="s">
        <v>258</v>
      </c>
      <c r="B213" s="128">
        <v>2520</v>
      </c>
      <c r="C213" s="128">
        <v>831</v>
      </c>
      <c r="D213" s="55"/>
      <c r="E213" s="55"/>
      <c r="F213" s="126"/>
      <c r="G213" s="126"/>
      <c r="H213" s="126"/>
      <c r="I213" s="127" t="s">
        <v>218</v>
      </c>
    </row>
    <row r="214" spans="1:9" ht="31.5" hidden="1" x14ac:dyDescent="0.25">
      <c r="A214" s="51" t="s">
        <v>259</v>
      </c>
      <c r="B214" s="128">
        <v>2600</v>
      </c>
      <c r="C214" s="128" t="s">
        <v>218</v>
      </c>
      <c r="D214" s="55"/>
      <c r="E214" s="55"/>
      <c r="F214" s="127">
        <f>SUM(F215:F220)</f>
        <v>0</v>
      </c>
      <c r="G214" s="127">
        <f t="shared" ref="G214:I214" si="48">SUM(G215:G220)</f>
        <v>0</v>
      </c>
      <c r="H214" s="127">
        <f t="shared" si="48"/>
        <v>0</v>
      </c>
      <c r="I214" s="127">
        <f t="shared" si="48"/>
        <v>0</v>
      </c>
    </row>
    <row r="215" spans="1:9" ht="63" hidden="1" x14ac:dyDescent="0.25">
      <c r="A215" s="51" t="s">
        <v>260</v>
      </c>
      <c r="B215" s="128">
        <v>2610</v>
      </c>
      <c r="C215" s="128">
        <v>241</v>
      </c>
      <c r="D215" s="55"/>
      <c r="E215" s="55"/>
      <c r="F215" s="126"/>
      <c r="G215" s="126"/>
      <c r="H215" s="126"/>
      <c r="I215" s="126"/>
    </row>
    <row r="216" spans="1:9" ht="47.25" hidden="1" x14ac:dyDescent="0.25">
      <c r="A216" s="51" t="s">
        <v>275</v>
      </c>
      <c r="B216" s="128">
        <v>2620</v>
      </c>
      <c r="C216" s="128">
        <v>242</v>
      </c>
      <c r="D216" s="55"/>
      <c r="E216" s="55"/>
      <c r="F216" s="126"/>
      <c r="G216" s="126"/>
      <c r="H216" s="126"/>
      <c r="I216" s="126"/>
    </row>
    <row r="217" spans="1:9" ht="47.25" hidden="1" x14ac:dyDescent="0.25">
      <c r="A217" s="51" t="s">
        <v>261</v>
      </c>
      <c r="B217" s="128">
        <v>2630</v>
      </c>
      <c r="C217" s="128">
        <v>243</v>
      </c>
      <c r="D217" s="55"/>
      <c r="E217" s="55"/>
      <c r="F217" s="126"/>
      <c r="G217" s="126"/>
      <c r="H217" s="126"/>
      <c r="I217" s="126"/>
    </row>
    <row r="218" spans="1:9" ht="15.75" hidden="1" x14ac:dyDescent="0.25">
      <c r="A218" s="51" t="s">
        <v>262</v>
      </c>
      <c r="B218" s="128">
        <v>2640</v>
      </c>
      <c r="C218" s="128">
        <v>244</v>
      </c>
      <c r="D218" s="55"/>
      <c r="E218" s="55"/>
      <c r="F218" s="126"/>
      <c r="G218" s="126"/>
      <c r="H218" s="126"/>
      <c r="I218" s="126"/>
    </row>
    <row r="219" spans="1:9" ht="78.75" hidden="1" x14ac:dyDescent="0.25">
      <c r="A219" s="51" t="s">
        <v>263</v>
      </c>
      <c r="B219" s="128">
        <v>2650</v>
      </c>
      <c r="C219" s="128">
        <v>246</v>
      </c>
      <c r="D219" s="55"/>
      <c r="E219" s="55"/>
      <c r="F219" s="126"/>
      <c r="G219" s="126"/>
      <c r="H219" s="126"/>
      <c r="I219" s="126"/>
    </row>
    <row r="220" spans="1:9" ht="15.75" hidden="1" x14ac:dyDescent="0.25">
      <c r="A220" s="51" t="s">
        <v>264</v>
      </c>
      <c r="B220" s="128">
        <v>2660</v>
      </c>
      <c r="C220" s="128">
        <v>247</v>
      </c>
      <c r="D220" s="55"/>
      <c r="E220" s="55"/>
      <c r="F220" s="126"/>
      <c r="G220" s="126"/>
      <c r="H220" s="126"/>
      <c r="I220" s="126"/>
    </row>
    <row r="221" spans="1:9" ht="31.5" hidden="1" x14ac:dyDescent="0.25">
      <c r="A221" s="51" t="s">
        <v>265</v>
      </c>
      <c r="B221" s="128">
        <v>2700</v>
      </c>
      <c r="C221" s="128">
        <v>400</v>
      </c>
      <c r="D221" s="55"/>
      <c r="E221" s="55"/>
      <c r="F221" s="127">
        <f>F222+F224</f>
        <v>0</v>
      </c>
      <c r="G221" s="127">
        <f t="shared" ref="G221:H221" si="49">G222+G224</f>
        <v>0</v>
      </c>
      <c r="H221" s="127">
        <f t="shared" si="49"/>
        <v>0</v>
      </c>
      <c r="I221" s="126"/>
    </row>
    <row r="222" spans="1:9" ht="15.75" hidden="1" x14ac:dyDescent="0.25">
      <c r="A222" s="51" t="s">
        <v>128</v>
      </c>
      <c r="B222" s="159">
        <v>2710</v>
      </c>
      <c r="C222" s="159">
        <v>406</v>
      </c>
      <c r="D222" s="160"/>
      <c r="E222" s="160"/>
      <c r="F222" s="157"/>
      <c r="G222" s="157"/>
      <c r="H222" s="157"/>
      <c r="I222" s="157"/>
    </row>
    <row r="223" spans="1:9" ht="47.25" hidden="1" x14ac:dyDescent="0.25">
      <c r="A223" s="51" t="s">
        <v>276</v>
      </c>
      <c r="B223" s="159"/>
      <c r="C223" s="159"/>
      <c r="D223" s="160"/>
      <c r="E223" s="160"/>
      <c r="F223" s="157"/>
      <c r="G223" s="157"/>
      <c r="H223" s="157"/>
      <c r="I223" s="157"/>
    </row>
    <row r="224" spans="1:9" ht="47.25" hidden="1" x14ac:dyDescent="0.25">
      <c r="A224" s="51" t="s">
        <v>267</v>
      </c>
      <c r="B224" s="128">
        <v>2720</v>
      </c>
      <c r="C224" s="128">
        <v>407</v>
      </c>
      <c r="D224" s="55"/>
      <c r="E224" s="55"/>
      <c r="F224" s="126"/>
      <c r="G224" s="126"/>
      <c r="H224" s="126"/>
      <c r="I224" s="126"/>
    </row>
    <row r="225" spans="1:9" ht="15.75" hidden="1" x14ac:dyDescent="0.25">
      <c r="A225" s="51" t="s">
        <v>268</v>
      </c>
      <c r="B225" s="128">
        <v>3000</v>
      </c>
      <c r="C225" s="128">
        <v>100</v>
      </c>
      <c r="D225" s="55"/>
      <c r="E225" s="55"/>
      <c r="F225" s="127">
        <f>F226+F228+F229</f>
        <v>0</v>
      </c>
      <c r="G225" s="127">
        <f t="shared" ref="G225:H225" si="50">G226+G228+G229</f>
        <v>0</v>
      </c>
      <c r="H225" s="127">
        <f t="shared" si="50"/>
        <v>0</v>
      </c>
      <c r="I225" s="127" t="s">
        <v>218</v>
      </c>
    </row>
    <row r="226" spans="1:9" ht="15.75" hidden="1" x14ac:dyDescent="0.25">
      <c r="A226" s="51" t="s">
        <v>128</v>
      </c>
      <c r="B226" s="159">
        <v>3010</v>
      </c>
      <c r="C226" s="160"/>
      <c r="D226" s="160"/>
      <c r="E226" s="160"/>
      <c r="F226" s="157"/>
      <c r="G226" s="157"/>
      <c r="H226" s="157"/>
      <c r="I226" s="158" t="s">
        <v>218</v>
      </c>
    </row>
    <row r="227" spans="1:9" ht="15.75" hidden="1" x14ac:dyDescent="0.25">
      <c r="A227" s="51" t="s">
        <v>269</v>
      </c>
      <c r="B227" s="159"/>
      <c r="C227" s="160"/>
      <c r="D227" s="160"/>
      <c r="E227" s="160"/>
      <c r="F227" s="157"/>
      <c r="G227" s="157"/>
      <c r="H227" s="157"/>
      <c r="I227" s="158"/>
    </row>
    <row r="228" spans="1:9" ht="15.75" hidden="1" x14ac:dyDescent="0.25">
      <c r="A228" s="51" t="s">
        <v>270</v>
      </c>
      <c r="B228" s="128">
        <v>3020</v>
      </c>
      <c r="C228" s="55"/>
      <c r="D228" s="55"/>
      <c r="E228" s="55"/>
      <c r="F228" s="126"/>
      <c r="G228" s="126"/>
      <c r="H228" s="126"/>
      <c r="I228" s="127" t="s">
        <v>218</v>
      </c>
    </row>
    <row r="229" spans="1:9" ht="15.75" hidden="1" x14ac:dyDescent="0.25">
      <c r="A229" s="51" t="s">
        <v>271</v>
      </c>
      <c r="B229" s="128">
        <v>3030</v>
      </c>
      <c r="C229" s="55"/>
      <c r="D229" s="55"/>
      <c r="E229" s="55"/>
      <c r="F229" s="126"/>
      <c r="G229" s="126"/>
      <c r="H229" s="126"/>
      <c r="I229" s="127" t="s">
        <v>218</v>
      </c>
    </row>
    <row r="230" spans="1:9" ht="15.75" hidden="1" x14ac:dyDescent="0.25">
      <c r="A230" s="51" t="s">
        <v>272</v>
      </c>
      <c r="B230" s="128">
        <v>4000</v>
      </c>
      <c r="C230" s="128" t="s">
        <v>218</v>
      </c>
      <c r="D230" s="55"/>
      <c r="E230" s="55"/>
      <c r="F230" s="127">
        <f>F231</f>
        <v>0</v>
      </c>
      <c r="G230" s="127">
        <f t="shared" ref="G230:H230" si="51">G231</f>
        <v>0</v>
      </c>
      <c r="H230" s="127">
        <f t="shared" si="51"/>
        <v>0</v>
      </c>
      <c r="I230" s="127" t="s">
        <v>218</v>
      </c>
    </row>
    <row r="231" spans="1:9" ht="15.75" hidden="1" x14ac:dyDescent="0.25">
      <c r="A231" s="51" t="s">
        <v>231</v>
      </c>
      <c r="B231" s="159">
        <v>44010</v>
      </c>
      <c r="C231" s="159">
        <v>610</v>
      </c>
      <c r="D231" s="160"/>
      <c r="E231" s="160"/>
      <c r="F231" s="157"/>
      <c r="G231" s="157"/>
      <c r="H231" s="157"/>
      <c r="I231" s="158" t="s">
        <v>218</v>
      </c>
    </row>
    <row r="232" spans="1:9" ht="15.75" hidden="1" x14ac:dyDescent="0.25">
      <c r="A232" s="51" t="s">
        <v>273</v>
      </c>
      <c r="B232" s="159"/>
      <c r="C232" s="159"/>
      <c r="D232" s="160"/>
      <c r="E232" s="160"/>
      <c r="F232" s="157"/>
      <c r="G232" s="157"/>
      <c r="H232" s="157"/>
      <c r="I232" s="158"/>
    </row>
    <row r="233" spans="1:9" ht="63" x14ac:dyDescent="0.25">
      <c r="A233" s="53" t="s">
        <v>278</v>
      </c>
      <c r="B233" s="55"/>
      <c r="C233" s="55"/>
      <c r="D233" s="55"/>
      <c r="E233" s="55"/>
      <c r="F233" s="87">
        <f>F234+F244+F252+F257+F263+F265+F272</f>
        <v>11155160.84</v>
      </c>
      <c r="G233" s="87">
        <f>G234+G244+G252+G257+G263+G265+G272</f>
        <v>11105626</v>
      </c>
      <c r="H233" s="87">
        <f>H234+H244+H252+H257+H263+H265+H272</f>
        <v>11105626</v>
      </c>
      <c r="I233" s="116"/>
    </row>
    <row r="234" spans="1:9" ht="15.75" x14ac:dyDescent="0.25">
      <c r="A234" s="51" t="s">
        <v>128</v>
      </c>
      <c r="B234" s="159">
        <v>2100</v>
      </c>
      <c r="C234" s="159" t="s">
        <v>218</v>
      </c>
      <c r="D234" s="160"/>
      <c r="E234" s="160"/>
      <c r="F234" s="158">
        <f>F236+F238+F239+F240</f>
        <v>44984.4</v>
      </c>
      <c r="G234" s="158">
        <f t="shared" ref="G234:H234" si="52">G236+G238+G239+G240</f>
        <v>40000</v>
      </c>
      <c r="H234" s="158">
        <f t="shared" si="52"/>
        <v>40000</v>
      </c>
      <c r="I234" s="158" t="s">
        <v>218</v>
      </c>
    </row>
    <row r="235" spans="1:9" ht="15.75" x14ac:dyDescent="0.25">
      <c r="A235" s="51" t="s">
        <v>235</v>
      </c>
      <c r="B235" s="159"/>
      <c r="C235" s="159"/>
      <c r="D235" s="160"/>
      <c r="E235" s="160"/>
      <c r="F235" s="158"/>
      <c r="G235" s="158"/>
      <c r="H235" s="158"/>
      <c r="I235" s="158"/>
    </row>
    <row r="236" spans="1:9" ht="15.75" x14ac:dyDescent="0.25">
      <c r="A236" s="51" t="s">
        <v>128</v>
      </c>
      <c r="B236" s="159">
        <v>2110</v>
      </c>
      <c r="C236" s="159">
        <v>111</v>
      </c>
      <c r="D236" s="160"/>
      <c r="E236" s="160"/>
      <c r="F236" s="158">
        <v>0</v>
      </c>
      <c r="G236" s="158">
        <v>0</v>
      </c>
      <c r="H236" s="158">
        <v>0</v>
      </c>
      <c r="I236" s="158" t="s">
        <v>218</v>
      </c>
    </row>
    <row r="237" spans="1:9" ht="15.75" x14ac:dyDescent="0.25">
      <c r="A237" s="51" t="s">
        <v>236</v>
      </c>
      <c r="B237" s="159"/>
      <c r="C237" s="159"/>
      <c r="D237" s="160"/>
      <c r="E237" s="160"/>
      <c r="F237" s="158"/>
      <c r="G237" s="158"/>
      <c r="H237" s="158"/>
      <c r="I237" s="158"/>
    </row>
    <row r="238" spans="1:9" ht="31.5" x14ac:dyDescent="0.25">
      <c r="A238" s="51" t="s">
        <v>237</v>
      </c>
      <c r="B238" s="128">
        <v>2120</v>
      </c>
      <c r="C238" s="128">
        <v>112</v>
      </c>
      <c r="D238" s="55"/>
      <c r="E238" s="55"/>
      <c r="F238" s="127">
        <f>'платные услуги'!BE78+'платные услуги'!BE94</f>
        <v>44984.4</v>
      </c>
      <c r="G238" s="127">
        <v>40000</v>
      </c>
      <c r="H238" s="127">
        <v>40000</v>
      </c>
      <c r="I238" s="127" t="s">
        <v>218</v>
      </c>
    </row>
    <row r="239" spans="1:9" ht="47.25" x14ac:dyDescent="0.25">
      <c r="A239" s="51" t="s">
        <v>238</v>
      </c>
      <c r="B239" s="128">
        <v>2130</v>
      </c>
      <c r="C239" s="128">
        <v>113</v>
      </c>
      <c r="D239" s="55"/>
      <c r="E239" s="55"/>
      <c r="F239" s="126"/>
      <c r="G239" s="126"/>
      <c r="H239" s="126"/>
      <c r="I239" s="127" t="s">
        <v>218</v>
      </c>
    </row>
    <row r="240" spans="1:9" ht="63" x14ac:dyDescent="0.25">
      <c r="A240" s="51" t="s">
        <v>239</v>
      </c>
      <c r="B240" s="128">
        <v>2140</v>
      </c>
      <c r="C240" s="128">
        <v>119</v>
      </c>
      <c r="D240" s="55"/>
      <c r="E240" s="55"/>
      <c r="F240" s="127">
        <f>F241</f>
        <v>0</v>
      </c>
      <c r="G240" s="127">
        <f t="shared" ref="G240:H240" si="53">G241</f>
        <v>0</v>
      </c>
      <c r="H240" s="127">
        <f t="shared" si="53"/>
        <v>0</v>
      </c>
      <c r="I240" s="127" t="s">
        <v>218</v>
      </c>
    </row>
    <row r="241" spans="1:9" ht="15.75" x14ac:dyDescent="0.25">
      <c r="A241" s="51" t="s">
        <v>128</v>
      </c>
      <c r="B241" s="159">
        <v>2141</v>
      </c>
      <c r="C241" s="159">
        <v>119</v>
      </c>
      <c r="D241" s="160"/>
      <c r="E241" s="160"/>
      <c r="F241" s="161">
        <v>0</v>
      </c>
      <c r="G241" s="161">
        <v>0</v>
      </c>
      <c r="H241" s="161">
        <v>0</v>
      </c>
      <c r="I241" s="158" t="s">
        <v>218</v>
      </c>
    </row>
    <row r="242" spans="1:9" ht="15.75" x14ac:dyDescent="0.25">
      <c r="A242" s="51" t="s">
        <v>240</v>
      </c>
      <c r="B242" s="159"/>
      <c r="C242" s="159"/>
      <c r="D242" s="160"/>
      <c r="E242" s="160"/>
      <c r="F242" s="162"/>
      <c r="G242" s="162"/>
      <c r="H242" s="162"/>
      <c r="I242" s="158"/>
    </row>
    <row r="243" spans="1:9" ht="15.75" x14ac:dyDescent="0.25">
      <c r="A243" s="51" t="s">
        <v>241</v>
      </c>
      <c r="B243" s="128">
        <v>2142</v>
      </c>
      <c r="C243" s="128">
        <v>119</v>
      </c>
      <c r="D243" s="55"/>
      <c r="E243" s="55"/>
      <c r="F243" s="126"/>
      <c r="G243" s="126"/>
      <c r="H243" s="126"/>
      <c r="I243" s="127" t="s">
        <v>218</v>
      </c>
    </row>
    <row r="244" spans="1:9" ht="31.5" x14ac:dyDescent="0.25">
      <c r="A244" s="51" t="s">
        <v>242</v>
      </c>
      <c r="B244" s="128">
        <v>2200</v>
      </c>
      <c r="C244" s="128">
        <v>300</v>
      </c>
      <c r="D244" s="55"/>
      <c r="E244" s="55"/>
      <c r="F244" s="127">
        <f>F245+F247+F249+F250+F251</f>
        <v>0</v>
      </c>
      <c r="G244" s="127">
        <f t="shared" ref="G244:H244" si="54">G245+G247+G249+G250+G251</f>
        <v>0</v>
      </c>
      <c r="H244" s="127">
        <f t="shared" si="54"/>
        <v>0</v>
      </c>
      <c r="I244" s="127" t="s">
        <v>218</v>
      </c>
    </row>
    <row r="245" spans="1:9" ht="15.75" x14ac:dyDescent="0.25">
      <c r="A245" s="51" t="s">
        <v>128</v>
      </c>
      <c r="B245" s="159">
        <v>2210</v>
      </c>
      <c r="C245" s="159">
        <v>320</v>
      </c>
      <c r="D245" s="160"/>
      <c r="E245" s="160"/>
      <c r="F245" s="157"/>
      <c r="G245" s="157"/>
      <c r="H245" s="157"/>
      <c r="I245" s="158" t="s">
        <v>218</v>
      </c>
    </row>
    <row r="246" spans="1:9" ht="47.25" x14ac:dyDescent="0.25">
      <c r="A246" s="51" t="s">
        <v>243</v>
      </c>
      <c r="B246" s="159"/>
      <c r="C246" s="159"/>
      <c r="D246" s="160"/>
      <c r="E246" s="160"/>
      <c r="F246" s="157"/>
      <c r="G246" s="157"/>
      <c r="H246" s="157"/>
      <c r="I246" s="158"/>
    </row>
    <row r="247" spans="1:9" ht="15.75" x14ac:dyDescent="0.25">
      <c r="A247" s="51" t="s">
        <v>231</v>
      </c>
      <c r="B247" s="159">
        <v>2211</v>
      </c>
      <c r="C247" s="159">
        <v>321</v>
      </c>
      <c r="D247" s="160"/>
      <c r="E247" s="160"/>
      <c r="F247" s="157"/>
      <c r="G247" s="157"/>
      <c r="H247" s="157"/>
      <c r="I247" s="158" t="s">
        <v>218</v>
      </c>
    </row>
    <row r="248" spans="1:9" ht="47.25" x14ac:dyDescent="0.25">
      <c r="A248" s="51" t="s">
        <v>244</v>
      </c>
      <c r="B248" s="159"/>
      <c r="C248" s="159"/>
      <c r="D248" s="160"/>
      <c r="E248" s="160"/>
      <c r="F248" s="157"/>
      <c r="G248" s="157"/>
      <c r="H248" s="157"/>
      <c r="I248" s="158"/>
    </row>
    <row r="249" spans="1:9" ht="63" x14ac:dyDescent="0.25">
      <c r="A249" s="51" t="s">
        <v>245</v>
      </c>
      <c r="B249" s="128">
        <v>2220</v>
      </c>
      <c r="C249" s="128">
        <v>340</v>
      </c>
      <c r="D249" s="55"/>
      <c r="E249" s="55"/>
      <c r="F249" s="126"/>
      <c r="G249" s="126"/>
      <c r="H249" s="126"/>
      <c r="I249" s="127" t="s">
        <v>218</v>
      </c>
    </row>
    <row r="250" spans="1:9" ht="94.5" hidden="1" x14ac:dyDescent="0.25">
      <c r="A250" s="51" t="s">
        <v>246</v>
      </c>
      <c r="B250" s="128">
        <v>2230</v>
      </c>
      <c r="C250" s="128">
        <v>350</v>
      </c>
      <c r="D250" s="55"/>
      <c r="E250" s="55"/>
      <c r="F250" s="126"/>
      <c r="G250" s="126"/>
      <c r="H250" s="126"/>
      <c r="I250" s="127" t="s">
        <v>218</v>
      </c>
    </row>
    <row r="251" spans="1:9" ht="15.75" x14ac:dyDescent="0.25">
      <c r="A251" s="51" t="s">
        <v>247</v>
      </c>
      <c r="B251" s="128">
        <v>2240</v>
      </c>
      <c r="C251" s="128">
        <v>360</v>
      </c>
      <c r="D251" s="55"/>
      <c r="E251" s="55"/>
      <c r="F251" s="126"/>
      <c r="G251" s="126"/>
      <c r="H251" s="126"/>
      <c r="I251" s="127" t="s">
        <v>218</v>
      </c>
    </row>
    <row r="252" spans="1:9" ht="31.5" x14ac:dyDescent="0.25">
      <c r="A252" s="51" t="s">
        <v>248</v>
      </c>
      <c r="B252" s="128">
        <v>2300</v>
      </c>
      <c r="C252" s="128">
        <v>850</v>
      </c>
      <c r="D252" s="55"/>
      <c r="E252" s="55"/>
      <c r="F252" s="127">
        <f>F253+F255+F256</f>
        <v>0</v>
      </c>
      <c r="G252" s="127">
        <f t="shared" ref="G252:H252" si="55">G253+G255+G256</f>
        <v>0</v>
      </c>
      <c r="H252" s="127">
        <f t="shared" si="55"/>
        <v>0</v>
      </c>
      <c r="I252" s="127" t="s">
        <v>218</v>
      </c>
    </row>
    <row r="253" spans="1:9" ht="15.75" x14ac:dyDescent="0.25">
      <c r="A253" s="51" t="s">
        <v>231</v>
      </c>
      <c r="B253" s="159">
        <v>2310</v>
      </c>
      <c r="C253" s="159">
        <v>851</v>
      </c>
      <c r="D253" s="160"/>
      <c r="E253" s="160"/>
      <c r="F253" s="157"/>
      <c r="G253" s="157"/>
      <c r="H253" s="157"/>
      <c r="I253" s="158" t="s">
        <v>218</v>
      </c>
    </row>
    <row r="254" spans="1:9" ht="31.5" x14ac:dyDescent="0.25">
      <c r="A254" s="51" t="s">
        <v>249</v>
      </c>
      <c r="B254" s="159"/>
      <c r="C254" s="159"/>
      <c r="D254" s="160"/>
      <c r="E254" s="160"/>
      <c r="F254" s="157"/>
      <c r="G254" s="157"/>
      <c r="H254" s="157"/>
      <c r="I254" s="158"/>
    </row>
    <row r="255" spans="1:9" ht="63" x14ac:dyDescent="0.25">
      <c r="A255" s="51" t="s">
        <v>250</v>
      </c>
      <c r="B255" s="128">
        <v>2320</v>
      </c>
      <c r="C255" s="128">
        <v>852</v>
      </c>
      <c r="D255" s="55"/>
      <c r="E255" s="55"/>
      <c r="F255" s="126"/>
      <c r="G255" s="126"/>
      <c r="H255" s="126"/>
      <c r="I255" s="127" t="s">
        <v>218</v>
      </c>
    </row>
    <row r="256" spans="1:9" ht="47.25" x14ac:dyDescent="0.25">
      <c r="A256" s="51" t="s">
        <v>251</v>
      </c>
      <c r="B256" s="128">
        <v>2330</v>
      </c>
      <c r="C256" s="128">
        <v>853</v>
      </c>
      <c r="D256" s="55"/>
      <c r="E256" s="55"/>
      <c r="F256" s="126"/>
      <c r="G256" s="126"/>
      <c r="H256" s="126"/>
      <c r="I256" s="127" t="s">
        <v>218</v>
      </c>
    </row>
    <row r="257" spans="1:9" ht="47.25" hidden="1" x14ac:dyDescent="0.25">
      <c r="A257" s="51" t="s">
        <v>252</v>
      </c>
      <c r="B257" s="128">
        <v>2400</v>
      </c>
      <c r="C257" s="128" t="s">
        <v>218</v>
      </c>
      <c r="D257" s="55"/>
      <c r="E257" s="55"/>
      <c r="F257" s="127">
        <f>F258+F260+F261+F262</f>
        <v>0</v>
      </c>
      <c r="G257" s="127">
        <f t="shared" ref="G257:H257" si="56">G258+G260+G261+G262</f>
        <v>0</v>
      </c>
      <c r="H257" s="127">
        <f t="shared" si="56"/>
        <v>0</v>
      </c>
      <c r="I257" s="127" t="s">
        <v>218</v>
      </c>
    </row>
    <row r="258" spans="1:9" ht="15.75" hidden="1" x14ac:dyDescent="0.25">
      <c r="A258" s="51" t="s">
        <v>231</v>
      </c>
      <c r="B258" s="159">
        <v>2410</v>
      </c>
      <c r="C258" s="159">
        <v>613</v>
      </c>
      <c r="D258" s="160"/>
      <c r="E258" s="160"/>
      <c r="F258" s="157"/>
      <c r="G258" s="157"/>
      <c r="H258" s="157"/>
      <c r="I258" s="157"/>
    </row>
    <row r="259" spans="1:9" ht="31.5" hidden="1" x14ac:dyDescent="0.25">
      <c r="A259" s="51" t="s">
        <v>253</v>
      </c>
      <c r="B259" s="159"/>
      <c r="C259" s="159"/>
      <c r="D259" s="160"/>
      <c r="E259" s="160"/>
      <c r="F259" s="157"/>
      <c r="G259" s="157"/>
      <c r="H259" s="157"/>
      <c r="I259" s="157"/>
    </row>
    <row r="260" spans="1:9" ht="31.5" hidden="1" x14ac:dyDescent="0.25">
      <c r="A260" s="51" t="s">
        <v>254</v>
      </c>
      <c r="B260" s="128">
        <v>2420</v>
      </c>
      <c r="C260" s="128">
        <v>623</v>
      </c>
      <c r="D260" s="55"/>
      <c r="E260" s="55"/>
      <c r="F260" s="126"/>
      <c r="G260" s="126"/>
      <c r="H260" s="126"/>
      <c r="I260" s="126"/>
    </row>
    <row r="261" spans="1:9" ht="63" hidden="1" x14ac:dyDescent="0.25">
      <c r="A261" s="51" t="s">
        <v>255</v>
      </c>
      <c r="B261" s="128">
        <v>2430</v>
      </c>
      <c r="C261" s="128">
        <v>634</v>
      </c>
      <c r="D261" s="55"/>
      <c r="E261" s="55"/>
      <c r="F261" s="126"/>
      <c r="G261" s="126"/>
      <c r="H261" s="126"/>
      <c r="I261" s="126"/>
    </row>
    <row r="262" spans="1:9" ht="31.5" hidden="1" x14ac:dyDescent="0.25">
      <c r="A262" s="51" t="s">
        <v>256</v>
      </c>
      <c r="B262" s="128">
        <v>2440</v>
      </c>
      <c r="C262" s="128">
        <v>810</v>
      </c>
      <c r="D262" s="55"/>
      <c r="E262" s="55"/>
      <c r="F262" s="126"/>
      <c r="G262" s="126"/>
      <c r="H262" s="126"/>
      <c r="I262" s="127" t="s">
        <v>218</v>
      </c>
    </row>
    <row r="263" spans="1:9" ht="31.5" x14ac:dyDescent="0.25">
      <c r="A263" s="51" t="s">
        <v>257</v>
      </c>
      <c r="B263" s="128">
        <v>2500</v>
      </c>
      <c r="C263" s="128" t="s">
        <v>218</v>
      </c>
      <c r="D263" s="55"/>
      <c r="E263" s="55"/>
      <c r="F263" s="127">
        <f>F264</f>
        <v>0</v>
      </c>
      <c r="G263" s="127">
        <f t="shared" ref="G263:H263" si="57">G264</f>
        <v>0</v>
      </c>
      <c r="H263" s="127">
        <f t="shared" si="57"/>
        <v>0</v>
      </c>
      <c r="I263" s="127" t="s">
        <v>218</v>
      </c>
    </row>
    <row r="264" spans="1:9" ht="63" x14ac:dyDescent="0.25">
      <c r="A264" s="51" t="s">
        <v>258</v>
      </c>
      <c r="B264" s="128">
        <v>2520</v>
      </c>
      <c r="C264" s="128">
        <v>831</v>
      </c>
      <c r="D264" s="55"/>
      <c r="E264" s="55"/>
      <c r="F264" s="126"/>
      <c r="G264" s="126"/>
      <c r="H264" s="126"/>
      <c r="I264" s="127" t="s">
        <v>218</v>
      </c>
    </row>
    <row r="265" spans="1:9" ht="31.5" x14ac:dyDescent="0.25">
      <c r="A265" s="51" t="s">
        <v>259</v>
      </c>
      <c r="B265" s="128">
        <v>2600</v>
      </c>
      <c r="C265" s="128" t="s">
        <v>218</v>
      </c>
      <c r="D265" s="55"/>
      <c r="E265" s="55"/>
      <c r="F265" s="127">
        <f>F266+F267+F268+F269+F270+F271</f>
        <v>11110176.439999999</v>
      </c>
      <c r="G265" s="127">
        <f t="shared" ref="G265:H265" si="58">G266+G267+G268+G269+G270+G271</f>
        <v>11065626</v>
      </c>
      <c r="H265" s="127">
        <f t="shared" si="58"/>
        <v>11065626</v>
      </c>
      <c r="I265" s="126"/>
    </row>
    <row r="266" spans="1:9" ht="63" x14ac:dyDescent="0.25">
      <c r="A266" s="51" t="s">
        <v>260</v>
      </c>
      <c r="B266" s="128">
        <v>2610</v>
      </c>
      <c r="C266" s="128">
        <v>241</v>
      </c>
      <c r="D266" s="55"/>
      <c r="E266" s="55"/>
      <c r="F266" s="126"/>
      <c r="G266" s="126"/>
      <c r="H266" s="126"/>
      <c r="I266" s="126"/>
    </row>
    <row r="267" spans="1:9" ht="47.25" x14ac:dyDescent="0.25">
      <c r="A267" s="51" t="s">
        <v>275</v>
      </c>
      <c r="B267" s="128">
        <v>2620</v>
      </c>
      <c r="C267" s="128">
        <v>242</v>
      </c>
      <c r="D267" s="55"/>
      <c r="E267" s="55"/>
      <c r="F267" s="126"/>
      <c r="G267" s="126"/>
      <c r="H267" s="126"/>
      <c r="I267" s="126"/>
    </row>
    <row r="268" spans="1:9" ht="47.25" x14ac:dyDescent="0.25">
      <c r="A268" s="51" t="s">
        <v>261</v>
      </c>
      <c r="B268" s="128">
        <v>2630</v>
      </c>
      <c r="C268" s="128">
        <v>243</v>
      </c>
      <c r="D268" s="55"/>
      <c r="E268" s="55"/>
      <c r="F268" s="126"/>
      <c r="G268" s="126"/>
      <c r="H268" s="126"/>
      <c r="I268" s="126"/>
    </row>
    <row r="269" spans="1:9" ht="15.75" x14ac:dyDescent="0.25">
      <c r="A269" s="51" t="s">
        <v>262</v>
      </c>
      <c r="B269" s="128">
        <v>2640</v>
      </c>
      <c r="C269" s="128">
        <v>244</v>
      </c>
      <c r="D269" s="55"/>
      <c r="E269" s="55"/>
      <c r="F269" s="127">
        <f>'платные услуги'!BG172+'родит плата'!BG84</f>
        <v>11080176.439999999</v>
      </c>
      <c r="G269" s="127">
        <v>11035626</v>
      </c>
      <c r="H269" s="127">
        <v>11035626</v>
      </c>
      <c r="I269" s="126"/>
    </row>
    <row r="270" spans="1:9" ht="78.75" x14ac:dyDescent="0.25">
      <c r="A270" s="51" t="s">
        <v>263</v>
      </c>
      <c r="B270" s="128">
        <v>2650</v>
      </c>
      <c r="C270" s="128">
        <v>246</v>
      </c>
      <c r="D270" s="55"/>
      <c r="E270" s="55"/>
      <c r="F270" s="126"/>
      <c r="G270" s="126"/>
      <c r="H270" s="126"/>
      <c r="I270" s="126"/>
    </row>
    <row r="271" spans="1:9" ht="15.75" x14ac:dyDescent="0.25">
      <c r="A271" s="51" t="s">
        <v>264</v>
      </c>
      <c r="B271" s="128">
        <v>2660</v>
      </c>
      <c r="C271" s="128">
        <v>247</v>
      </c>
      <c r="D271" s="55"/>
      <c r="E271" s="55"/>
      <c r="F271" s="127">
        <f>аренда!BS22</f>
        <v>30000</v>
      </c>
      <c r="G271" s="127">
        <v>30000</v>
      </c>
      <c r="H271" s="127">
        <v>30000</v>
      </c>
      <c r="I271" s="126"/>
    </row>
    <row r="272" spans="1:9" ht="31.5" x14ac:dyDescent="0.25">
      <c r="A272" s="51" t="s">
        <v>265</v>
      </c>
      <c r="B272" s="128">
        <v>2700</v>
      </c>
      <c r="C272" s="128">
        <v>400</v>
      </c>
      <c r="D272" s="55"/>
      <c r="E272" s="55"/>
      <c r="F272" s="127">
        <f>F273+F275</f>
        <v>0</v>
      </c>
      <c r="G272" s="127">
        <f t="shared" ref="G272:I272" si="59">G273+G275</f>
        <v>0</v>
      </c>
      <c r="H272" s="127">
        <f t="shared" si="59"/>
        <v>0</v>
      </c>
      <c r="I272" s="127">
        <f t="shared" si="59"/>
        <v>0</v>
      </c>
    </row>
    <row r="273" spans="1:9" ht="15.75" x14ac:dyDescent="0.25">
      <c r="A273" s="51" t="s">
        <v>128</v>
      </c>
      <c r="B273" s="159">
        <v>2710</v>
      </c>
      <c r="C273" s="159">
        <v>406</v>
      </c>
      <c r="D273" s="160"/>
      <c r="E273" s="160"/>
      <c r="F273" s="157"/>
      <c r="G273" s="157"/>
      <c r="H273" s="157"/>
      <c r="I273" s="157"/>
    </row>
    <row r="274" spans="1:9" ht="47.25" x14ac:dyDescent="0.25">
      <c r="A274" s="51" t="s">
        <v>276</v>
      </c>
      <c r="B274" s="159"/>
      <c r="C274" s="159"/>
      <c r="D274" s="160"/>
      <c r="E274" s="160"/>
      <c r="F274" s="157"/>
      <c r="G274" s="157"/>
      <c r="H274" s="157"/>
      <c r="I274" s="157"/>
    </row>
    <row r="275" spans="1:9" ht="47.25" x14ac:dyDescent="0.25">
      <c r="A275" s="51" t="s">
        <v>267</v>
      </c>
      <c r="B275" s="128">
        <v>2720</v>
      </c>
      <c r="C275" s="128">
        <v>407</v>
      </c>
      <c r="D275" s="55"/>
      <c r="E275" s="55"/>
      <c r="F275" s="126"/>
      <c r="G275" s="126"/>
      <c r="H275" s="126"/>
      <c r="I275" s="126"/>
    </row>
    <row r="276" spans="1:9" ht="15.75" x14ac:dyDescent="0.25">
      <c r="A276" s="51" t="s">
        <v>268</v>
      </c>
      <c r="B276" s="128">
        <v>33000</v>
      </c>
      <c r="C276" s="128">
        <v>100</v>
      </c>
      <c r="D276" s="55"/>
      <c r="E276" s="55"/>
      <c r="F276" s="127">
        <f>F277+F279+F280</f>
        <v>0</v>
      </c>
      <c r="G276" s="127">
        <f t="shared" ref="G276:H276" si="60">G277+G279+G280</f>
        <v>0</v>
      </c>
      <c r="H276" s="127">
        <f t="shared" si="60"/>
        <v>0</v>
      </c>
      <c r="I276" s="127" t="s">
        <v>218</v>
      </c>
    </row>
    <row r="277" spans="1:9" ht="15.75" x14ac:dyDescent="0.25">
      <c r="A277" s="51" t="s">
        <v>128</v>
      </c>
      <c r="B277" s="159">
        <v>33010</v>
      </c>
      <c r="C277" s="160"/>
      <c r="D277" s="160"/>
      <c r="E277" s="160"/>
      <c r="F277" s="157"/>
      <c r="G277" s="157"/>
      <c r="H277" s="157"/>
      <c r="I277" s="158" t="s">
        <v>218</v>
      </c>
    </row>
    <row r="278" spans="1:9" ht="15.75" x14ac:dyDescent="0.25">
      <c r="A278" s="51" t="s">
        <v>269</v>
      </c>
      <c r="B278" s="159"/>
      <c r="C278" s="160"/>
      <c r="D278" s="160"/>
      <c r="E278" s="160"/>
      <c r="F278" s="157"/>
      <c r="G278" s="157"/>
      <c r="H278" s="157"/>
      <c r="I278" s="158"/>
    </row>
    <row r="279" spans="1:9" ht="15.75" x14ac:dyDescent="0.25">
      <c r="A279" s="51" t="s">
        <v>270</v>
      </c>
      <c r="B279" s="128">
        <v>3020</v>
      </c>
      <c r="C279" s="55"/>
      <c r="D279" s="55"/>
      <c r="E279" s="55"/>
      <c r="F279" s="126"/>
      <c r="G279" s="126"/>
      <c r="H279" s="126"/>
      <c r="I279" s="127" t="s">
        <v>218</v>
      </c>
    </row>
    <row r="280" spans="1:9" ht="15.75" x14ac:dyDescent="0.25">
      <c r="A280" s="51" t="s">
        <v>271</v>
      </c>
      <c r="B280" s="128">
        <v>3030</v>
      </c>
      <c r="C280" s="55"/>
      <c r="D280" s="55"/>
      <c r="E280" s="55"/>
      <c r="F280" s="126"/>
      <c r="G280" s="126"/>
      <c r="H280" s="126"/>
      <c r="I280" s="127" t="s">
        <v>218</v>
      </c>
    </row>
    <row r="281" spans="1:9" ht="15.75" x14ac:dyDescent="0.25">
      <c r="A281" s="51" t="s">
        <v>272</v>
      </c>
      <c r="B281" s="128">
        <v>4000</v>
      </c>
      <c r="C281" s="128" t="s">
        <v>218</v>
      </c>
      <c r="D281" s="55"/>
      <c r="E281" s="55"/>
      <c r="F281" s="127">
        <f>F282</f>
        <v>0</v>
      </c>
      <c r="G281" s="127">
        <f t="shared" ref="G281:H281" si="61">G282</f>
        <v>0</v>
      </c>
      <c r="H281" s="127">
        <f t="shared" si="61"/>
        <v>0</v>
      </c>
      <c r="I281" s="127" t="s">
        <v>218</v>
      </c>
    </row>
    <row r="282" spans="1:9" ht="15.75" x14ac:dyDescent="0.25">
      <c r="A282" s="51" t="s">
        <v>231</v>
      </c>
      <c r="B282" s="159">
        <v>44010</v>
      </c>
      <c r="C282" s="159">
        <v>610</v>
      </c>
      <c r="D282" s="160"/>
      <c r="E282" s="160"/>
      <c r="F282" s="157"/>
      <c r="G282" s="157"/>
      <c r="H282" s="157"/>
      <c r="I282" s="158" t="s">
        <v>218</v>
      </c>
    </row>
    <row r="283" spans="1:9" ht="15.75" x14ac:dyDescent="0.25">
      <c r="A283" s="51" t="s">
        <v>273</v>
      </c>
      <c r="B283" s="159"/>
      <c r="C283" s="159"/>
      <c r="D283" s="160"/>
      <c r="E283" s="160"/>
      <c r="F283" s="157"/>
      <c r="G283" s="157"/>
      <c r="H283" s="157"/>
      <c r="I283" s="158"/>
    </row>
    <row r="284" spans="1:9" ht="15.75" x14ac:dyDescent="0.25">
      <c r="A284" s="57"/>
      <c r="B284" s="57"/>
      <c r="C284" s="57"/>
      <c r="D284" s="57"/>
      <c r="E284" s="57"/>
      <c r="F284" s="57"/>
      <c r="G284" s="57"/>
      <c r="H284" s="57"/>
      <c r="I284" s="57"/>
    </row>
  </sheetData>
  <mergeCells count="415">
    <mergeCell ref="A1:I1"/>
    <mergeCell ref="A3:A4"/>
    <mergeCell ref="B3:B4"/>
    <mergeCell ref="C3:C4"/>
    <mergeCell ref="D3:D4"/>
    <mergeCell ref="E3:E4"/>
    <mergeCell ref="F3:I3"/>
    <mergeCell ref="H9:H10"/>
    <mergeCell ref="I9:I10"/>
    <mergeCell ref="B13:B14"/>
    <mergeCell ref="C13:C14"/>
    <mergeCell ref="D13:D14"/>
    <mergeCell ref="E13:E14"/>
    <mergeCell ref="F13:F14"/>
    <mergeCell ref="G13:G14"/>
    <mergeCell ref="H13:H14"/>
    <mergeCell ref="I13:I14"/>
    <mergeCell ref="B9:B10"/>
    <mergeCell ref="C9:C10"/>
    <mergeCell ref="D9:D10"/>
    <mergeCell ref="E9:E10"/>
    <mergeCell ref="F9:F10"/>
    <mergeCell ref="G9:G10"/>
    <mergeCell ref="H27:H28"/>
    <mergeCell ref="I27:I28"/>
    <mergeCell ref="B31:B32"/>
    <mergeCell ref="C31:C32"/>
    <mergeCell ref="D31:D32"/>
    <mergeCell ref="E31:E32"/>
    <mergeCell ref="F31:F32"/>
    <mergeCell ref="G31:G32"/>
    <mergeCell ref="H31:H32"/>
    <mergeCell ref="I31:I32"/>
    <mergeCell ref="B27:B28"/>
    <mergeCell ref="C27:C28"/>
    <mergeCell ref="D27:D28"/>
    <mergeCell ref="E27:E28"/>
    <mergeCell ref="F27:F28"/>
    <mergeCell ref="G27:G28"/>
    <mergeCell ref="H33:H34"/>
    <mergeCell ref="I33:I34"/>
    <mergeCell ref="B38:B39"/>
    <mergeCell ref="C38:C39"/>
    <mergeCell ref="D38:D39"/>
    <mergeCell ref="E38:E39"/>
    <mergeCell ref="F38:F39"/>
    <mergeCell ref="G38:G39"/>
    <mergeCell ref="H38:H39"/>
    <mergeCell ref="I38:I39"/>
    <mergeCell ref="B33:B34"/>
    <mergeCell ref="C33:C34"/>
    <mergeCell ref="D33:D34"/>
    <mergeCell ref="E33:E34"/>
    <mergeCell ref="F33:F34"/>
    <mergeCell ref="G33:G34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50:H51"/>
    <mergeCell ref="I50:I51"/>
    <mergeCell ref="B55:B56"/>
    <mergeCell ref="C55:C56"/>
    <mergeCell ref="D55:D56"/>
    <mergeCell ref="E55:E56"/>
    <mergeCell ref="F55:F56"/>
    <mergeCell ref="G55:G56"/>
    <mergeCell ref="H55:H56"/>
    <mergeCell ref="I55:I56"/>
    <mergeCell ref="B50:B51"/>
    <mergeCell ref="C50:C51"/>
    <mergeCell ref="D50:D51"/>
    <mergeCell ref="E50:E51"/>
    <mergeCell ref="F50:F51"/>
    <mergeCell ref="G50:G51"/>
    <mergeCell ref="H72:H73"/>
    <mergeCell ref="I72:I73"/>
    <mergeCell ref="B77:B78"/>
    <mergeCell ref="C77:C78"/>
    <mergeCell ref="D77:D78"/>
    <mergeCell ref="E77:E78"/>
    <mergeCell ref="F77:F78"/>
    <mergeCell ref="G77:G78"/>
    <mergeCell ref="H77:H78"/>
    <mergeCell ref="I77:I78"/>
    <mergeCell ref="B72:B73"/>
    <mergeCell ref="C72:C73"/>
    <mergeCell ref="D72:D73"/>
    <mergeCell ref="E72:E73"/>
    <mergeCell ref="F72:F73"/>
    <mergeCell ref="G72:G73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1:B82"/>
    <mergeCell ref="C81:C82"/>
    <mergeCell ref="D81:D82"/>
    <mergeCell ref="E81:E82"/>
    <mergeCell ref="F81:F82"/>
    <mergeCell ref="G81:G82"/>
    <mergeCell ref="H88:H89"/>
    <mergeCell ref="I88:I89"/>
    <mergeCell ref="B92:B93"/>
    <mergeCell ref="C92:C93"/>
    <mergeCell ref="D92:D93"/>
    <mergeCell ref="E92:E93"/>
    <mergeCell ref="F92:F93"/>
    <mergeCell ref="G92:G93"/>
    <mergeCell ref="H92:H93"/>
    <mergeCell ref="I92:I93"/>
    <mergeCell ref="B88:B89"/>
    <mergeCell ref="C88:C89"/>
    <mergeCell ref="D88:D89"/>
    <mergeCell ref="E88:E89"/>
    <mergeCell ref="F88:F89"/>
    <mergeCell ref="G88:G89"/>
    <mergeCell ref="H94:H95"/>
    <mergeCell ref="I94:I95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B94:B95"/>
    <mergeCell ref="C94:C95"/>
    <mergeCell ref="D94:D95"/>
    <mergeCell ref="E94:E95"/>
    <mergeCell ref="F94:F95"/>
    <mergeCell ref="G94:G95"/>
    <mergeCell ref="H105:H106"/>
    <mergeCell ref="I105:I106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B105:B106"/>
    <mergeCell ref="C105:C106"/>
    <mergeCell ref="D105:D106"/>
    <mergeCell ref="E105:E106"/>
    <mergeCell ref="F105:F106"/>
    <mergeCell ref="G105:G106"/>
    <mergeCell ref="H127:H128"/>
    <mergeCell ref="I127:I128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B127:B128"/>
    <mergeCell ref="C127:C128"/>
    <mergeCell ref="D127:D128"/>
    <mergeCell ref="E127:E128"/>
    <mergeCell ref="F127:F128"/>
    <mergeCell ref="G127:G128"/>
    <mergeCell ref="H133:H134"/>
    <mergeCell ref="I133:I134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B133:B134"/>
    <mergeCell ref="C133:C134"/>
    <mergeCell ref="D133:D134"/>
    <mergeCell ref="E133:E134"/>
    <mergeCell ref="F133:F134"/>
    <mergeCell ref="G133:G134"/>
    <mergeCell ref="H142:H143"/>
    <mergeCell ref="I142:I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B142:B143"/>
    <mergeCell ref="C142:C143"/>
    <mergeCell ref="D142:D143"/>
    <mergeCell ref="E142:E143"/>
    <mergeCell ref="F142:F143"/>
    <mergeCell ref="G142:G143"/>
    <mergeCell ref="H150:H151"/>
    <mergeCell ref="I150:I151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B150:B151"/>
    <mergeCell ref="C150:C151"/>
    <mergeCell ref="D150:D151"/>
    <mergeCell ref="E150:E151"/>
    <mergeCell ref="F150:F151"/>
    <mergeCell ref="G150:G151"/>
    <mergeCell ref="H170:H171"/>
    <mergeCell ref="I170:I171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B170:B171"/>
    <mergeCell ref="C170:C171"/>
    <mergeCell ref="D170:D171"/>
    <mergeCell ref="E170:E171"/>
    <mergeCell ref="F170:F171"/>
    <mergeCell ref="G170:G171"/>
    <mergeCell ref="H179:H180"/>
    <mergeCell ref="I179:I180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B179:B180"/>
    <mergeCell ref="C179:C180"/>
    <mergeCell ref="D179:D180"/>
    <mergeCell ref="E179:E180"/>
    <mergeCell ref="F179:F180"/>
    <mergeCell ref="G179:G180"/>
    <mergeCell ref="H185:H186"/>
    <mergeCell ref="I185:I186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B185:B186"/>
    <mergeCell ref="C185:C186"/>
    <mergeCell ref="D185:D186"/>
    <mergeCell ref="E185:E186"/>
    <mergeCell ref="F185:F186"/>
    <mergeCell ref="G185:G186"/>
    <mergeCell ref="H194:H195"/>
    <mergeCell ref="I194:I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B194:B195"/>
    <mergeCell ref="C194:C195"/>
    <mergeCell ref="D194:D195"/>
    <mergeCell ref="E194:E195"/>
    <mergeCell ref="F194:F195"/>
    <mergeCell ref="G194:G195"/>
    <mergeCell ref="H202:H203"/>
    <mergeCell ref="I202:I203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B202:B203"/>
    <mergeCell ref="C202:C203"/>
    <mergeCell ref="D202:D203"/>
    <mergeCell ref="E202:E203"/>
    <mergeCell ref="F202:F203"/>
    <mergeCell ref="G202:G203"/>
    <mergeCell ref="H222:H223"/>
    <mergeCell ref="I222:I223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B222:B223"/>
    <mergeCell ref="C222:C223"/>
    <mergeCell ref="D222:D223"/>
    <mergeCell ref="E222:E223"/>
    <mergeCell ref="F222:F223"/>
    <mergeCell ref="G222:G223"/>
    <mergeCell ref="H231:H232"/>
    <mergeCell ref="I231:I232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B231:B232"/>
    <mergeCell ref="C231:C232"/>
    <mergeCell ref="D231:D232"/>
    <mergeCell ref="E231:E232"/>
    <mergeCell ref="F231:F232"/>
    <mergeCell ref="G231:G232"/>
    <mergeCell ref="H236:H237"/>
    <mergeCell ref="I236:I237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B236:B237"/>
    <mergeCell ref="C236:C237"/>
    <mergeCell ref="D236:D237"/>
    <mergeCell ref="E236:E237"/>
    <mergeCell ref="F236:F237"/>
    <mergeCell ref="G236:G237"/>
    <mergeCell ref="H245:H246"/>
    <mergeCell ref="I245:I246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B245:B246"/>
    <mergeCell ref="C245:C246"/>
    <mergeCell ref="D245:D246"/>
    <mergeCell ref="E245:E246"/>
    <mergeCell ref="F245:F246"/>
    <mergeCell ref="G245:G246"/>
    <mergeCell ref="H253:H254"/>
    <mergeCell ref="I253:I254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B253:B254"/>
    <mergeCell ref="C253:C254"/>
    <mergeCell ref="D253:D254"/>
    <mergeCell ref="E253:E254"/>
    <mergeCell ref="F253:F254"/>
    <mergeCell ref="G253:G254"/>
    <mergeCell ref="H282:H283"/>
    <mergeCell ref="I282:I283"/>
    <mergeCell ref="B282:B283"/>
    <mergeCell ref="C282:C283"/>
    <mergeCell ref="D282:D283"/>
    <mergeCell ref="E282:E283"/>
    <mergeCell ref="F282:F283"/>
    <mergeCell ref="G282:G283"/>
    <mergeCell ref="H273:H274"/>
    <mergeCell ref="I273:I274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B273:B274"/>
    <mergeCell ref="C273:C274"/>
    <mergeCell ref="D273:D274"/>
    <mergeCell ref="E273:E274"/>
    <mergeCell ref="F273:F274"/>
    <mergeCell ref="G273:G274"/>
  </mergeCells>
  <hyperlinks>
    <hyperlink ref="A6" location="sub_5555" display="sub_5555"/>
    <hyperlink ref="A7" location="sub_5555" display="sub_5555"/>
    <hyperlink ref="A26" location="sub_6666" display="sub_6666"/>
    <hyperlink ref="A112" location="sub_7777" display="sub_7777"/>
    <hyperlink ref="A121" location="sub_8888" display="sub_8888"/>
    <hyperlink ref="A123" location="sub_8888" display="sub_8888"/>
    <hyperlink ref="A124" location="sub_8888" display="sub_8888"/>
    <hyperlink ref="A125" location="sub_8888" display="sub_8888"/>
    <hyperlink ref="A126" location="sub_9999" display="sub_9999"/>
    <hyperlink ref="A130" r:id="rId1" display="http://mobileonline.garant.ru/document/redirect/12112604/78111"/>
    <hyperlink ref="A162" location="sub_7777" display="sub_7777"/>
    <hyperlink ref="A173" location="sub_8888" display="sub_8888"/>
    <hyperlink ref="A175" location="sub_8888" display="sub_8888"/>
    <hyperlink ref="A176" location="sub_8888" display="sub_8888"/>
    <hyperlink ref="A177" location="sub_8888" display="sub_8888"/>
    <hyperlink ref="A178" location="sub_9999" display="sub_9999"/>
    <hyperlink ref="A214" location="sub_7777" display="sub_7777"/>
    <hyperlink ref="A225" location="sub_8888" display="sub_8888"/>
    <hyperlink ref="A227" location="sub_8888" display="sub_8888"/>
    <hyperlink ref="A228" location="sub_8888" display="sub_8888"/>
    <hyperlink ref="A229" location="sub_8888" display="sub_8888"/>
    <hyperlink ref="A230" location="sub_9999" display="sub_9999"/>
    <hyperlink ref="A265" location="sub_7777" display="sub_7777"/>
    <hyperlink ref="A276" location="sub_8888" display="sub_8888"/>
    <hyperlink ref="A278" location="sub_8888" display="sub_8888"/>
    <hyperlink ref="A279" location="sub_8888" display="sub_8888"/>
    <hyperlink ref="A280" location="sub_8888" display="sub_8888"/>
    <hyperlink ref="A281" location="sub_9999" display="sub_9999"/>
    <hyperlink ref="A62" location="sub_7777" display="sub_7777"/>
    <hyperlink ref="A71" location="sub_8888" display="sub_8888"/>
    <hyperlink ref="A73" location="sub_8888" display="sub_8888"/>
    <hyperlink ref="A74" location="sub_8888" display="sub_8888"/>
    <hyperlink ref="A75" location="sub_8888" display="sub_8888"/>
    <hyperlink ref="A76" location="sub_9999" display="sub_9999"/>
  </hyperlinks>
  <pageMargins left="0.70866141732283472" right="0.70866141732283472" top="0.74803149606299213" bottom="0.55118110236220474" header="0.31496062992125984" footer="0.31496062992125984"/>
  <pageSetup paperSize="9" scale="55" fitToHeight="8" orientation="portrait" r:id="rId2"/>
  <rowBreaks count="2" manualBreakCount="2">
    <brk id="45" max="8" man="1"/>
    <brk id="9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view="pageBreakPreview" topLeftCell="A46" zoomScaleNormal="100" zoomScaleSheetLayoutView="100" workbookViewId="0">
      <selection activeCell="G39" sqref="G39"/>
    </sheetView>
  </sheetViews>
  <sheetFormatPr defaultRowHeight="15" x14ac:dyDescent="0.25"/>
  <cols>
    <col min="1" max="1" width="7.5703125" customWidth="1"/>
    <col min="2" max="2" width="38.28515625" customWidth="1"/>
    <col min="7" max="7" width="14.5703125" customWidth="1"/>
    <col min="8" max="9" width="14.28515625" customWidth="1"/>
    <col min="10" max="10" width="9" bestFit="1" customWidth="1"/>
  </cols>
  <sheetData>
    <row r="1" spans="1:10" ht="15.75" x14ac:dyDescent="0.25">
      <c r="A1" s="197" t="s">
        <v>279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75" x14ac:dyDescent="0.25">
      <c r="A2" s="2"/>
    </row>
    <row r="3" spans="1:10" ht="31.15" customHeight="1" x14ac:dyDescent="0.25">
      <c r="A3" s="159" t="s">
        <v>280</v>
      </c>
      <c r="B3" s="159" t="s">
        <v>44</v>
      </c>
      <c r="C3" s="159" t="s">
        <v>281</v>
      </c>
      <c r="D3" s="159" t="s">
        <v>282</v>
      </c>
      <c r="E3" s="189" t="s">
        <v>283</v>
      </c>
      <c r="F3" s="189" t="s">
        <v>284</v>
      </c>
      <c r="G3" s="159" t="s">
        <v>285</v>
      </c>
      <c r="H3" s="159"/>
      <c r="I3" s="159"/>
      <c r="J3" s="159"/>
    </row>
    <row r="4" spans="1:10" ht="90" x14ac:dyDescent="0.25">
      <c r="A4" s="159"/>
      <c r="B4" s="159"/>
      <c r="C4" s="159"/>
      <c r="D4" s="159"/>
      <c r="E4" s="199"/>
      <c r="F4" s="199"/>
      <c r="G4" s="131" t="s">
        <v>412</v>
      </c>
      <c r="H4" s="131" t="s">
        <v>413</v>
      </c>
      <c r="I4" s="131" t="s">
        <v>414</v>
      </c>
      <c r="J4" s="131" t="s">
        <v>215</v>
      </c>
    </row>
    <row r="5" spans="1:10" x14ac:dyDescent="0.25">
      <c r="A5" s="131">
        <v>1</v>
      </c>
      <c r="B5" s="131">
        <v>2</v>
      </c>
      <c r="C5" s="131">
        <v>3</v>
      </c>
      <c r="D5" s="131">
        <v>4</v>
      </c>
      <c r="E5" s="133" t="s">
        <v>286</v>
      </c>
      <c r="F5" s="133" t="s">
        <v>287</v>
      </c>
      <c r="G5" s="131">
        <v>5</v>
      </c>
      <c r="H5" s="131">
        <v>6</v>
      </c>
      <c r="I5" s="131">
        <v>7</v>
      </c>
      <c r="J5" s="131">
        <v>8</v>
      </c>
    </row>
    <row r="6" spans="1:10" ht="37.15" customHeight="1" x14ac:dyDescent="0.25">
      <c r="A6" s="58">
        <v>1</v>
      </c>
      <c r="B6" s="59" t="s">
        <v>288</v>
      </c>
      <c r="C6" s="58">
        <v>26000</v>
      </c>
      <c r="D6" s="58" t="s">
        <v>218</v>
      </c>
      <c r="E6" s="132"/>
      <c r="F6" s="132"/>
      <c r="G6" s="129">
        <f>G7+G9+G10+G16</f>
        <v>20594273.129999999</v>
      </c>
      <c r="H6" s="129">
        <f>H7+H9+H10+H16</f>
        <v>13985540</v>
      </c>
      <c r="I6" s="129">
        <f t="shared" ref="I6:J6" si="0">I7+I9+I10+I16</f>
        <v>14304840</v>
      </c>
      <c r="J6" s="129">
        <f t="shared" si="0"/>
        <v>0</v>
      </c>
    </row>
    <row r="7" spans="1:10" ht="21" customHeight="1" x14ac:dyDescent="0.25">
      <c r="A7" s="189" t="s">
        <v>127</v>
      </c>
      <c r="B7" s="60" t="s">
        <v>128</v>
      </c>
      <c r="C7" s="189">
        <v>26100</v>
      </c>
      <c r="D7" s="189" t="s">
        <v>218</v>
      </c>
      <c r="E7" s="191"/>
      <c r="F7" s="191"/>
      <c r="G7" s="188"/>
      <c r="H7" s="188"/>
      <c r="I7" s="188"/>
      <c r="J7" s="188"/>
    </row>
    <row r="8" spans="1:10" ht="210.6" customHeight="1" x14ac:dyDescent="0.25">
      <c r="A8" s="189"/>
      <c r="B8" s="61" t="s">
        <v>289</v>
      </c>
      <c r="C8" s="189"/>
      <c r="D8" s="189"/>
      <c r="E8" s="191"/>
      <c r="F8" s="191"/>
      <c r="G8" s="188"/>
      <c r="H8" s="188"/>
      <c r="I8" s="188"/>
      <c r="J8" s="188"/>
    </row>
    <row r="9" spans="1:10" ht="97.15" customHeight="1" x14ac:dyDescent="0.25">
      <c r="A9" s="131" t="s">
        <v>130</v>
      </c>
      <c r="B9" s="62" t="s">
        <v>290</v>
      </c>
      <c r="C9" s="131">
        <v>26200</v>
      </c>
      <c r="D9" s="131" t="s">
        <v>218</v>
      </c>
      <c r="E9" s="132"/>
      <c r="F9" s="132"/>
      <c r="G9" s="130"/>
      <c r="H9" s="130"/>
      <c r="I9" s="130"/>
      <c r="J9" s="130"/>
    </row>
    <row r="10" spans="1:10" ht="76.150000000000006" customHeight="1" x14ac:dyDescent="0.25">
      <c r="A10" s="131" t="s">
        <v>132</v>
      </c>
      <c r="B10" s="63" t="s">
        <v>291</v>
      </c>
      <c r="C10" s="131">
        <v>26300</v>
      </c>
      <c r="D10" s="131" t="s">
        <v>218</v>
      </c>
      <c r="E10" s="132"/>
      <c r="F10" s="132"/>
      <c r="G10" s="129">
        <f>G11+G15</f>
        <v>0</v>
      </c>
      <c r="H10" s="129">
        <f t="shared" ref="H10:J10" si="1">H11+H15</f>
        <v>0</v>
      </c>
      <c r="I10" s="129">
        <f t="shared" si="1"/>
        <v>0</v>
      </c>
      <c r="J10" s="129">
        <f t="shared" si="1"/>
        <v>0</v>
      </c>
    </row>
    <row r="11" spans="1:10" x14ac:dyDescent="0.25">
      <c r="A11" s="196" t="s">
        <v>292</v>
      </c>
      <c r="B11" s="60" t="s">
        <v>128</v>
      </c>
      <c r="C11" s="189">
        <v>26310</v>
      </c>
      <c r="D11" s="191"/>
      <c r="E11" s="191"/>
      <c r="F11" s="191"/>
      <c r="G11" s="188"/>
      <c r="H11" s="188"/>
      <c r="I11" s="188"/>
      <c r="J11" s="188"/>
    </row>
    <row r="12" spans="1:10" ht="42.6" customHeight="1" x14ac:dyDescent="0.25">
      <c r="A12" s="196"/>
      <c r="B12" s="61" t="s">
        <v>293</v>
      </c>
      <c r="C12" s="189"/>
      <c r="D12" s="191"/>
      <c r="E12" s="191"/>
      <c r="F12" s="191"/>
      <c r="G12" s="188"/>
      <c r="H12" s="188"/>
      <c r="I12" s="188"/>
      <c r="J12" s="188"/>
    </row>
    <row r="13" spans="1:10" x14ac:dyDescent="0.25">
      <c r="A13" s="132"/>
      <c r="B13" s="62" t="s">
        <v>231</v>
      </c>
      <c r="C13" s="131" t="s">
        <v>294</v>
      </c>
      <c r="D13" s="132"/>
      <c r="E13" s="132"/>
      <c r="F13" s="132"/>
      <c r="G13" s="130"/>
      <c r="H13" s="130"/>
      <c r="I13" s="130"/>
      <c r="J13" s="130"/>
    </row>
    <row r="14" spans="1:10" x14ac:dyDescent="0.25">
      <c r="A14" s="132"/>
      <c r="B14" s="62" t="s">
        <v>295</v>
      </c>
      <c r="C14" s="131" t="s">
        <v>296</v>
      </c>
      <c r="D14" s="132"/>
      <c r="E14" s="132"/>
      <c r="F14" s="132"/>
      <c r="G14" s="130"/>
      <c r="H14" s="130"/>
      <c r="I14" s="130"/>
      <c r="J14" s="130"/>
    </row>
    <row r="15" spans="1:10" ht="36" customHeight="1" x14ac:dyDescent="0.25">
      <c r="A15" s="64" t="s">
        <v>297</v>
      </c>
      <c r="B15" s="62" t="s">
        <v>298</v>
      </c>
      <c r="C15" s="131">
        <v>26320</v>
      </c>
      <c r="D15" s="132"/>
      <c r="E15" s="132"/>
      <c r="F15" s="132"/>
      <c r="G15" s="130"/>
      <c r="H15" s="130"/>
      <c r="I15" s="130"/>
      <c r="J15" s="130"/>
    </row>
    <row r="16" spans="1:10" ht="91.9" customHeight="1" x14ac:dyDescent="0.25">
      <c r="A16" s="131" t="s">
        <v>299</v>
      </c>
      <c r="B16" s="63" t="s">
        <v>300</v>
      </c>
      <c r="C16" s="131">
        <v>26400</v>
      </c>
      <c r="D16" s="131" t="s">
        <v>218</v>
      </c>
      <c r="E16" s="132"/>
      <c r="F16" s="132"/>
      <c r="G16" s="129">
        <f>G17+G22+G27+G30+G34</f>
        <v>20594273.129999999</v>
      </c>
      <c r="H16" s="129">
        <f>H17+H22+H27+H30+H34</f>
        <v>13985540</v>
      </c>
      <c r="I16" s="129">
        <f>I17+I22+I27+I30+I34</f>
        <v>14304840</v>
      </c>
      <c r="J16" s="129">
        <f t="shared" ref="J16" si="2">J17+J22+J27+J30+J34</f>
        <v>0</v>
      </c>
    </row>
    <row r="17" spans="1:10" ht="20.45" customHeight="1" x14ac:dyDescent="0.25">
      <c r="A17" s="196" t="s">
        <v>301</v>
      </c>
      <c r="B17" s="60" t="s">
        <v>128</v>
      </c>
      <c r="C17" s="189">
        <v>26410</v>
      </c>
      <c r="D17" s="189" t="s">
        <v>218</v>
      </c>
      <c r="E17" s="191"/>
      <c r="F17" s="189"/>
      <c r="G17" s="192">
        <f>G19</f>
        <v>3967910.69</v>
      </c>
      <c r="H17" s="192">
        <f>H19</f>
        <v>2599914</v>
      </c>
      <c r="I17" s="192">
        <f>I19</f>
        <v>2599914</v>
      </c>
      <c r="J17" s="192">
        <f t="shared" ref="J17" si="3">J19+J21</f>
        <v>0</v>
      </c>
    </row>
    <row r="18" spans="1:10" ht="42.6" customHeight="1" x14ac:dyDescent="0.25">
      <c r="A18" s="196"/>
      <c r="B18" s="65" t="s">
        <v>302</v>
      </c>
      <c r="C18" s="189"/>
      <c r="D18" s="189"/>
      <c r="E18" s="191"/>
      <c r="F18" s="189"/>
      <c r="G18" s="162"/>
      <c r="H18" s="162"/>
      <c r="I18" s="162"/>
      <c r="J18" s="162"/>
    </row>
    <row r="19" spans="1:10" x14ac:dyDescent="0.25">
      <c r="A19" s="189" t="s">
        <v>303</v>
      </c>
      <c r="B19" s="60" t="s">
        <v>128</v>
      </c>
      <c r="C19" s="189">
        <v>26411</v>
      </c>
      <c r="D19" s="189" t="s">
        <v>218</v>
      </c>
      <c r="E19" s="191"/>
      <c r="F19" s="191"/>
      <c r="G19" s="192">
        <f>'Доходы,Расходы '!F112</f>
        <v>3967910.69</v>
      </c>
      <c r="H19" s="192">
        <f>'Доходы,Расходы '!G112</f>
        <v>2599914</v>
      </c>
      <c r="I19" s="192">
        <f>'Доходы,Расходы '!H112</f>
        <v>2599914</v>
      </c>
      <c r="J19" s="188"/>
    </row>
    <row r="20" spans="1:10" ht="30" x14ac:dyDescent="0.25">
      <c r="A20" s="189"/>
      <c r="B20" s="61" t="s">
        <v>293</v>
      </c>
      <c r="C20" s="189"/>
      <c r="D20" s="189"/>
      <c r="E20" s="191"/>
      <c r="F20" s="191"/>
      <c r="G20" s="162"/>
      <c r="H20" s="162"/>
      <c r="I20" s="162"/>
      <c r="J20" s="188"/>
    </row>
    <row r="21" spans="1:10" ht="42" customHeight="1" x14ac:dyDescent="0.25">
      <c r="A21" s="131" t="s">
        <v>304</v>
      </c>
      <c r="B21" s="62" t="s">
        <v>305</v>
      </c>
      <c r="C21" s="131">
        <v>26412</v>
      </c>
      <c r="D21" s="131" t="s">
        <v>218</v>
      </c>
      <c r="E21" s="132"/>
      <c r="F21" s="132"/>
      <c r="G21" s="130"/>
      <c r="H21" s="130"/>
      <c r="I21" s="130"/>
      <c r="J21" s="130"/>
    </row>
    <row r="22" spans="1:10" ht="60" x14ac:dyDescent="0.25">
      <c r="A22" s="131" t="s">
        <v>306</v>
      </c>
      <c r="B22" s="63" t="s">
        <v>307</v>
      </c>
      <c r="C22" s="131">
        <v>26420</v>
      </c>
      <c r="D22" s="131" t="s">
        <v>218</v>
      </c>
      <c r="E22" s="132"/>
      <c r="F22" s="132"/>
      <c r="G22" s="129">
        <f>G23</f>
        <v>5516186</v>
      </c>
      <c r="H22" s="129">
        <f t="shared" ref="H22:I22" si="4">H23</f>
        <v>320000</v>
      </c>
      <c r="I22" s="129">
        <f t="shared" si="4"/>
        <v>639300</v>
      </c>
      <c r="J22" s="129">
        <f t="shared" ref="J22" si="5">J23+J26</f>
        <v>0</v>
      </c>
    </row>
    <row r="23" spans="1:10" x14ac:dyDescent="0.25">
      <c r="A23" s="189" t="s">
        <v>308</v>
      </c>
      <c r="B23" s="60" t="s">
        <v>128</v>
      </c>
      <c r="C23" s="189">
        <v>26421</v>
      </c>
      <c r="D23" s="189" t="s">
        <v>218</v>
      </c>
      <c r="E23" s="191"/>
      <c r="F23" s="191"/>
      <c r="G23" s="192">
        <f>'Доходы,Расходы '!F162</f>
        <v>5516186</v>
      </c>
      <c r="H23" s="192">
        <f>'Доходы,Расходы '!G166</f>
        <v>320000</v>
      </c>
      <c r="I23" s="192">
        <f>'Доходы,Расходы '!H166</f>
        <v>639300</v>
      </c>
      <c r="J23" s="188"/>
    </row>
    <row r="24" spans="1:10" ht="30" x14ac:dyDescent="0.25">
      <c r="A24" s="189"/>
      <c r="B24" s="65" t="s">
        <v>293</v>
      </c>
      <c r="C24" s="189"/>
      <c r="D24" s="189"/>
      <c r="E24" s="191"/>
      <c r="F24" s="191"/>
      <c r="G24" s="162"/>
      <c r="H24" s="162">
        <v>200000</v>
      </c>
      <c r="I24" s="162">
        <v>400000</v>
      </c>
      <c r="J24" s="188"/>
    </row>
    <row r="25" spans="1:10" x14ac:dyDescent="0.25">
      <c r="A25" s="189" t="s">
        <v>309</v>
      </c>
      <c r="B25" s="60" t="s">
        <v>231</v>
      </c>
      <c r="C25" s="131" t="s">
        <v>310</v>
      </c>
      <c r="D25" s="132"/>
      <c r="E25" s="132"/>
      <c r="F25" s="132"/>
      <c r="G25" s="130"/>
      <c r="H25" s="130"/>
      <c r="I25" s="130"/>
      <c r="J25" s="130"/>
    </row>
    <row r="26" spans="1:10" ht="35.450000000000003" customHeight="1" x14ac:dyDescent="0.25">
      <c r="A26" s="190"/>
      <c r="B26" s="66" t="s">
        <v>305</v>
      </c>
      <c r="C26" s="131">
        <v>26422</v>
      </c>
      <c r="D26" s="131" t="s">
        <v>218</v>
      </c>
      <c r="E26" s="132"/>
      <c r="F26" s="132"/>
      <c r="G26" s="130"/>
      <c r="H26" s="130"/>
      <c r="I26" s="130"/>
      <c r="J26" s="130"/>
    </row>
    <row r="27" spans="1:10" ht="45.6" customHeight="1" x14ac:dyDescent="0.25">
      <c r="A27" s="193" t="s">
        <v>311</v>
      </c>
      <c r="B27" s="62" t="s">
        <v>312</v>
      </c>
      <c r="C27" s="131">
        <v>26430</v>
      </c>
      <c r="D27" s="131" t="s">
        <v>218</v>
      </c>
      <c r="E27" s="132"/>
      <c r="F27" s="132"/>
      <c r="G27" s="130"/>
      <c r="H27" s="130"/>
      <c r="I27" s="130"/>
      <c r="J27" s="130"/>
    </row>
    <row r="28" spans="1:10" x14ac:dyDescent="0.25">
      <c r="A28" s="194"/>
      <c r="B28" s="62" t="s">
        <v>231</v>
      </c>
      <c r="C28" s="131" t="s">
        <v>313</v>
      </c>
      <c r="D28" s="132"/>
      <c r="E28" s="132"/>
      <c r="F28" s="132"/>
      <c r="G28" s="130"/>
      <c r="H28" s="130"/>
      <c r="I28" s="130"/>
      <c r="J28" s="130"/>
    </row>
    <row r="29" spans="1:10" x14ac:dyDescent="0.25">
      <c r="A29" s="195"/>
      <c r="B29" s="62" t="s">
        <v>231</v>
      </c>
      <c r="C29" s="131" t="s">
        <v>314</v>
      </c>
      <c r="D29" s="132"/>
      <c r="E29" s="132"/>
      <c r="F29" s="132"/>
      <c r="G29" s="130"/>
      <c r="H29" s="130"/>
      <c r="I29" s="130"/>
      <c r="J29" s="130"/>
    </row>
    <row r="30" spans="1:10" ht="34.9" customHeight="1" x14ac:dyDescent="0.25">
      <c r="A30" s="131" t="s">
        <v>315</v>
      </c>
      <c r="B30" s="63" t="s">
        <v>316</v>
      </c>
      <c r="C30" s="131">
        <v>26440</v>
      </c>
      <c r="D30" s="131" t="s">
        <v>218</v>
      </c>
      <c r="E30" s="132"/>
      <c r="F30" s="132"/>
      <c r="G30" s="129">
        <f>G31+G33</f>
        <v>0</v>
      </c>
      <c r="H30" s="129">
        <f t="shared" ref="H30:J30" si="6">H31+H33</f>
        <v>0</v>
      </c>
      <c r="I30" s="129">
        <f t="shared" si="6"/>
        <v>0</v>
      </c>
      <c r="J30" s="129">
        <f t="shared" si="6"/>
        <v>0</v>
      </c>
    </row>
    <row r="31" spans="1:10" ht="22.9" customHeight="1" x14ac:dyDescent="0.25">
      <c r="A31" s="189" t="s">
        <v>317</v>
      </c>
      <c r="B31" s="60" t="s">
        <v>128</v>
      </c>
      <c r="C31" s="189">
        <v>26441</v>
      </c>
      <c r="D31" s="189" t="s">
        <v>218</v>
      </c>
      <c r="E31" s="191"/>
      <c r="F31" s="191"/>
      <c r="G31" s="188"/>
      <c r="H31" s="188"/>
      <c r="I31" s="188"/>
      <c r="J31" s="188"/>
    </row>
    <row r="32" spans="1:10" ht="30" x14ac:dyDescent="0.25">
      <c r="A32" s="189"/>
      <c r="B32" s="61" t="s">
        <v>293</v>
      </c>
      <c r="C32" s="189"/>
      <c r="D32" s="189"/>
      <c r="E32" s="191"/>
      <c r="F32" s="191"/>
      <c r="G32" s="188"/>
      <c r="H32" s="188"/>
      <c r="I32" s="188"/>
      <c r="J32" s="188"/>
    </row>
    <row r="33" spans="1:10" ht="43.15" customHeight="1" x14ac:dyDescent="0.25">
      <c r="A33" s="131" t="s">
        <v>318</v>
      </c>
      <c r="B33" s="62" t="s">
        <v>305</v>
      </c>
      <c r="C33" s="131">
        <v>26442</v>
      </c>
      <c r="D33" s="131" t="s">
        <v>218</v>
      </c>
      <c r="E33" s="132"/>
      <c r="F33" s="132"/>
      <c r="G33" s="130"/>
      <c r="H33" s="130"/>
      <c r="I33" s="130"/>
      <c r="J33" s="130"/>
    </row>
    <row r="34" spans="1:10" ht="40.9" customHeight="1" x14ac:dyDescent="0.25">
      <c r="A34" s="131" t="s">
        <v>319</v>
      </c>
      <c r="B34" s="63" t="s">
        <v>320</v>
      </c>
      <c r="C34" s="131">
        <v>26450</v>
      </c>
      <c r="D34" s="131" t="s">
        <v>218</v>
      </c>
      <c r="E34" s="132"/>
      <c r="F34" s="132"/>
      <c r="G34" s="129">
        <f>G35+G39</f>
        <v>11110176.439999999</v>
      </c>
      <c r="H34" s="129">
        <f>H35+H39</f>
        <v>11065626</v>
      </c>
      <c r="I34" s="129">
        <f>I35+I39</f>
        <v>11065626</v>
      </c>
      <c r="J34" s="129">
        <f t="shared" ref="J34" si="7">J35+J39</f>
        <v>0</v>
      </c>
    </row>
    <row r="35" spans="1:10" x14ac:dyDescent="0.25">
      <c r="A35" s="189" t="s">
        <v>321</v>
      </c>
      <c r="B35" s="60" t="s">
        <v>128</v>
      </c>
      <c r="C35" s="189">
        <v>26451</v>
      </c>
      <c r="D35" s="189" t="s">
        <v>218</v>
      </c>
      <c r="E35" s="191"/>
      <c r="F35" s="191"/>
      <c r="G35" s="187">
        <f>аренда!BS22</f>
        <v>30000</v>
      </c>
      <c r="H35" s="187">
        <v>30000</v>
      </c>
      <c r="I35" s="187">
        <v>30000</v>
      </c>
      <c r="J35" s="188"/>
    </row>
    <row r="36" spans="1:10" ht="30" x14ac:dyDescent="0.25">
      <c r="A36" s="189"/>
      <c r="B36" s="61" t="s">
        <v>293</v>
      </c>
      <c r="C36" s="189"/>
      <c r="D36" s="189"/>
      <c r="E36" s="191"/>
      <c r="F36" s="191"/>
      <c r="G36" s="187"/>
      <c r="H36" s="187"/>
      <c r="I36" s="187"/>
      <c r="J36" s="188"/>
    </row>
    <row r="37" spans="1:10" x14ac:dyDescent="0.25">
      <c r="A37" s="190"/>
      <c r="B37" s="67" t="s">
        <v>231</v>
      </c>
      <c r="C37" s="131" t="s">
        <v>322</v>
      </c>
      <c r="D37" s="132"/>
      <c r="E37" s="132"/>
      <c r="F37" s="132"/>
      <c r="G37" s="130"/>
      <c r="H37" s="130"/>
      <c r="I37" s="130"/>
      <c r="J37" s="130"/>
    </row>
    <row r="38" spans="1:10" x14ac:dyDescent="0.25">
      <c r="A38" s="190"/>
      <c r="B38" s="67" t="s">
        <v>231</v>
      </c>
      <c r="C38" s="131" t="s">
        <v>323</v>
      </c>
      <c r="D38" s="132"/>
      <c r="E38" s="132"/>
      <c r="F38" s="132"/>
      <c r="G38" s="130"/>
      <c r="H38" s="130"/>
      <c r="I38" s="130"/>
      <c r="J38" s="130"/>
    </row>
    <row r="39" spans="1:10" ht="30" x14ac:dyDescent="0.25">
      <c r="A39" s="131" t="s">
        <v>324</v>
      </c>
      <c r="B39" s="62" t="s">
        <v>298</v>
      </c>
      <c r="C39" s="131">
        <v>26452</v>
      </c>
      <c r="D39" s="131" t="s">
        <v>218</v>
      </c>
      <c r="E39" s="132"/>
      <c r="F39" s="132"/>
      <c r="G39" s="130">
        <f>'платные услуги'!BG172+'родит плата'!BG84</f>
        <v>11080176.439999999</v>
      </c>
      <c r="H39" s="130">
        <v>11035626</v>
      </c>
      <c r="I39" s="130">
        <v>11035626</v>
      </c>
      <c r="J39" s="130"/>
    </row>
    <row r="40" spans="1:10" ht="88.9" customHeight="1" x14ac:dyDescent="0.25">
      <c r="A40" s="58" t="s">
        <v>110</v>
      </c>
      <c r="B40" s="68" t="s">
        <v>325</v>
      </c>
      <c r="C40" s="58">
        <v>26500</v>
      </c>
      <c r="D40" s="58" t="s">
        <v>218</v>
      </c>
      <c r="E40" s="132"/>
      <c r="F40" s="132"/>
      <c r="G40" s="88">
        <f>G41</f>
        <v>9514096.6899999995</v>
      </c>
      <c r="H40" s="88">
        <f t="shared" ref="H40:I40" si="8">H41</f>
        <v>2949914</v>
      </c>
      <c r="I40" s="88">
        <f t="shared" si="8"/>
        <v>3269214</v>
      </c>
      <c r="J40" s="130"/>
    </row>
    <row r="41" spans="1:10" ht="30.6" customHeight="1" x14ac:dyDescent="0.25">
      <c r="A41" s="132"/>
      <c r="B41" s="62" t="s">
        <v>326</v>
      </c>
      <c r="C41" s="131">
        <v>26510</v>
      </c>
      <c r="D41" s="132"/>
      <c r="E41" s="132"/>
      <c r="F41" s="132"/>
      <c r="G41" s="130">
        <f>G19+G23+G35</f>
        <v>9514096.6899999995</v>
      </c>
      <c r="H41" s="130">
        <f t="shared" ref="H41:I41" si="9">H19+H23+H35</f>
        <v>2949914</v>
      </c>
      <c r="I41" s="130">
        <f t="shared" si="9"/>
        <v>3269214</v>
      </c>
      <c r="J41" s="130"/>
    </row>
    <row r="42" spans="1:10" ht="79.900000000000006" customHeight="1" x14ac:dyDescent="0.25">
      <c r="A42" s="131" t="s">
        <v>112</v>
      </c>
      <c r="B42" s="68" t="s">
        <v>327</v>
      </c>
      <c r="C42" s="58">
        <v>26600</v>
      </c>
      <c r="D42" s="58" t="s">
        <v>218</v>
      </c>
      <c r="E42" s="132"/>
      <c r="F42" s="132"/>
      <c r="G42" s="88">
        <f>G43</f>
        <v>11080176.439999999</v>
      </c>
      <c r="H42" s="88">
        <f t="shared" ref="H42:I42" si="10">H43</f>
        <v>11035626</v>
      </c>
      <c r="I42" s="88">
        <f t="shared" si="10"/>
        <v>11035626</v>
      </c>
      <c r="J42" s="130"/>
    </row>
    <row r="43" spans="1:10" ht="34.9" customHeight="1" x14ac:dyDescent="0.25">
      <c r="A43" s="132"/>
      <c r="B43" s="62" t="s">
        <v>326</v>
      </c>
      <c r="C43" s="131">
        <v>26610</v>
      </c>
      <c r="D43" s="132"/>
      <c r="E43" s="132"/>
      <c r="F43" s="132"/>
      <c r="G43" s="130">
        <f>G39</f>
        <v>11080176.439999999</v>
      </c>
      <c r="H43" s="130">
        <f>H39</f>
        <v>11035626</v>
      </c>
      <c r="I43" s="130">
        <f>I39</f>
        <v>11035626</v>
      </c>
      <c r="J43" s="130"/>
    </row>
    <row r="44" spans="1:10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64.900000000000006" customHeight="1" x14ac:dyDescent="0.25">
      <c r="A45" s="180" t="s">
        <v>411</v>
      </c>
      <c r="B45" s="148"/>
      <c r="C45" s="148"/>
      <c r="D45" s="148"/>
      <c r="E45" s="148"/>
      <c r="F45" s="148"/>
      <c r="G45" s="148"/>
      <c r="H45" s="148"/>
      <c r="I45" s="148"/>
      <c r="J45" s="148"/>
    </row>
    <row r="47" spans="1:10" ht="33.6" customHeight="1" x14ac:dyDescent="0.25">
      <c r="A47" s="181" t="s">
        <v>44</v>
      </c>
      <c r="B47" s="182"/>
      <c r="C47" s="182"/>
      <c r="D47" s="183"/>
      <c r="E47" s="181" t="s">
        <v>210</v>
      </c>
      <c r="F47" s="182"/>
      <c r="G47" s="184" t="s">
        <v>285</v>
      </c>
      <c r="H47" s="185"/>
      <c r="I47" s="185"/>
      <c r="J47" s="186"/>
    </row>
    <row r="48" spans="1:10" ht="12.6" customHeight="1" x14ac:dyDescent="0.25">
      <c r="A48" s="174">
        <v>1</v>
      </c>
      <c r="B48" s="175"/>
      <c r="C48" s="175"/>
      <c r="D48" s="176"/>
      <c r="E48" s="174">
        <v>2</v>
      </c>
      <c r="F48" s="175"/>
      <c r="G48" s="174">
        <v>3</v>
      </c>
      <c r="H48" s="175"/>
      <c r="I48" s="175"/>
      <c r="J48" s="176"/>
    </row>
    <row r="49" spans="1:10" ht="15.75" x14ac:dyDescent="0.25">
      <c r="A49" s="177" t="s">
        <v>328</v>
      </c>
      <c r="B49" s="178"/>
      <c r="C49" s="178"/>
      <c r="D49" s="179"/>
      <c r="E49" s="172" t="s">
        <v>329</v>
      </c>
      <c r="F49" s="173"/>
      <c r="G49" s="174"/>
      <c r="H49" s="175"/>
      <c r="I49" s="175"/>
      <c r="J49" s="176"/>
    </row>
    <row r="50" spans="1:10" ht="15.75" x14ac:dyDescent="0.25">
      <c r="A50" s="177" t="s">
        <v>330</v>
      </c>
      <c r="B50" s="178"/>
      <c r="C50" s="178"/>
      <c r="D50" s="179"/>
      <c r="E50" s="172" t="s">
        <v>331</v>
      </c>
      <c r="F50" s="173"/>
      <c r="G50" s="174"/>
      <c r="H50" s="175"/>
      <c r="I50" s="175"/>
      <c r="J50" s="176"/>
    </row>
    <row r="51" spans="1:10" ht="15.75" x14ac:dyDescent="0.25">
      <c r="A51" s="177" t="s">
        <v>332</v>
      </c>
      <c r="B51" s="178"/>
      <c r="C51" s="178"/>
      <c r="D51" s="179"/>
      <c r="E51" s="172" t="s">
        <v>333</v>
      </c>
      <c r="F51" s="173"/>
      <c r="G51" s="174"/>
      <c r="H51" s="175"/>
      <c r="I51" s="175"/>
      <c r="J51" s="176"/>
    </row>
    <row r="52" spans="1:10" ht="15.75" x14ac:dyDescent="0.25">
      <c r="A52" s="177"/>
      <c r="B52" s="178"/>
      <c r="C52" s="178"/>
      <c r="D52" s="179"/>
      <c r="E52" s="172"/>
      <c r="F52" s="173"/>
      <c r="G52" s="174"/>
      <c r="H52" s="175"/>
      <c r="I52" s="175"/>
      <c r="J52" s="176"/>
    </row>
    <row r="53" spans="1:10" ht="15.75" x14ac:dyDescent="0.25">
      <c r="A53" s="177" t="s">
        <v>334</v>
      </c>
      <c r="B53" s="178"/>
      <c r="C53" s="178"/>
      <c r="D53" s="179"/>
      <c r="E53" s="172" t="s">
        <v>335</v>
      </c>
      <c r="F53" s="173"/>
      <c r="G53" s="174"/>
      <c r="H53" s="175"/>
      <c r="I53" s="175"/>
      <c r="J53" s="176"/>
    </row>
    <row r="54" spans="1:10" ht="15.75" x14ac:dyDescent="0.25">
      <c r="A54" s="177"/>
      <c r="B54" s="178"/>
      <c r="C54" s="178"/>
      <c r="D54" s="179"/>
      <c r="E54" s="172"/>
      <c r="F54" s="173"/>
      <c r="G54" s="174"/>
      <c r="H54" s="175"/>
      <c r="I54" s="175"/>
      <c r="J54" s="176"/>
    </row>
    <row r="56" spans="1:10" ht="15.75" x14ac:dyDescent="0.25">
      <c r="A56" s="180" t="s">
        <v>336</v>
      </c>
      <c r="B56" s="148"/>
      <c r="C56" s="148"/>
      <c r="D56" s="148"/>
      <c r="E56" s="148"/>
      <c r="F56" s="148"/>
      <c r="G56" s="148"/>
      <c r="H56" s="148"/>
      <c r="I56" s="148"/>
      <c r="J56" s="148"/>
    </row>
    <row r="58" spans="1:10" ht="39.6" customHeight="1" x14ac:dyDescent="0.25">
      <c r="A58" s="181" t="s">
        <v>44</v>
      </c>
      <c r="B58" s="182"/>
      <c r="C58" s="182"/>
      <c r="D58" s="183"/>
      <c r="E58" s="181" t="s">
        <v>210</v>
      </c>
      <c r="F58" s="182"/>
      <c r="G58" s="184" t="s">
        <v>285</v>
      </c>
      <c r="H58" s="185"/>
      <c r="I58" s="185"/>
      <c r="J58" s="186"/>
    </row>
    <row r="59" spans="1:10" x14ac:dyDescent="0.25">
      <c r="A59" s="174">
        <v>1</v>
      </c>
      <c r="B59" s="175"/>
      <c r="C59" s="175"/>
      <c r="D59" s="176"/>
      <c r="E59" s="174">
        <v>2</v>
      </c>
      <c r="F59" s="175"/>
      <c r="G59" s="174">
        <v>3</v>
      </c>
      <c r="H59" s="175"/>
      <c r="I59" s="175"/>
      <c r="J59" s="176"/>
    </row>
    <row r="60" spans="1:10" ht="15.75" x14ac:dyDescent="0.25">
      <c r="A60" s="177" t="s">
        <v>337</v>
      </c>
      <c r="B60" s="178"/>
      <c r="C60" s="178"/>
      <c r="D60" s="179"/>
      <c r="E60" s="172" t="s">
        <v>329</v>
      </c>
      <c r="F60" s="173"/>
      <c r="G60" s="174"/>
      <c r="H60" s="175"/>
      <c r="I60" s="175"/>
      <c r="J60" s="176"/>
    </row>
    <row r="61" spans="1:10" ht="46.9" customHeight="1" x14ac:dyDescent="0.25">
      <c r="A61" s="169" t="s">
        <v>338</v>
      </c>
      <c r="B61" s="170"/>
      <c r="C61" s="170"/>
      <c r="D61" s="171"/>
      <c r="E61" s="172" t="s">
        <v>331</v>
      </c>
      <c r="F61" s="173"/>
      <c r="G61" s="174"/>
      <c r="H61" s="175"/>
      <c r="I61" s="175"/>
      <c r="J61" s="176"/>
    </row>
    <row r="62" spans="1:10" ht="30.75" customHeight="1" x14ac:dyDescent="0.25">
      <c r="A62" s="169" t="s">
        <v>339</v>
      </c>
      <c r="B62" s="170"/>
      <c r="C62" s="170"/>
      <c r="D62" s="171"/>
      <c r="E62" s="172" t="s">
        <v>333</v>
      </c>
      <c r="F62" s="173"/>
      <c r="G62" s="174"/>
      <c r="H62" s="175"/>
      <c r="I62" s="175"/>
      <c r="J62" s="176"/>
    </row>
    <row r="65" spans="1:9" ht="15.75" x14ac:dyDescent="0.25">
      <c r="A65" s="143" t="s">
        <v>340</v>
      </c>
      <c r="B65" s="143"/>
      <c r="C65" s="143"/>
      <c r="D65" s="166"/>
      <c r="E65" s="166"/>
      <c r="G65" s="168" t="s">
        <v>359</v>
      </c>
      <c r="H65" s="168"/>
      <c r="I65" s="168"/>
    </row>
    <row r="66" spans="1:9" x14ac:dyDescent="0.25">
      <c r="D66" s="165" t="s">
        <v>341</v>
      </c>
      <c r="E66" s="165"/>
      <c r="F66" s="70"/>
      <c r="G66" s="165" t="s">
        <v>342</v>
      </c>
      <c r="H66" s="165"/>
      <c r="I66" s="165"/>
    </row>
    <row r="68" spans="1:9" ht="15.6" customHeight="1" x14ac:dyDescent="0.25">
      <c r="A68" s="143" t="s">
        <v>382</v>
      </c>
      <c r="B68" s="143"/>
      <c r="D68" s="166"/>
      <c r="E68" s="166"/>
      <c r="G68" s="168" t="s">
        <v>383</v>
      </c>
      <c r="H68" s="168"/>
      <c r="I68" s="168"/>
    </row>
    <row r="69" spans="1:9" x14ac:dyDescent="0.25">
      <c r="D69" s="165" t="s">
        <v>341</v>
      </c>
      <c r="E69" s="165"/>
      <c r="G69" s="165" t="s">
        <v>342</v>
      </c>
      <c r="H69" s="165"/>
      <c r="I69" s="165"/>
    </row>
    <row r="71" spans="1:9" ht="15.75" x14ac:dyDescent="0.25">
      <c r="A71" s="143" t="s">
        <v>343</v>
      </c>
      <c r="B71" s="143"/>
      <c r="D71" s="166"/>
      <c r="E71" s="166"/>
    </row>
    <row r="72" spans="1:9" x14ac:dyDescent="0.25">
      <c r="D72" s="165"/>
      <c r="E72" s="165"/>
    </row>
    <row r="73" spans="1:9" ht="15.75" x14ac:dyDescent="0.25">
      <c r="A73" s="143" t="s">
        <v>344</v>
      </c>
      <c r="B73" s="143"/>
      <c r="D73" s="167" t="s">
        <v>345</v>
      </c>
      <c r="E73" s="167"/>
    </row>
  </sheetData>
  <mergeCells count="129">
    <mergeCell ref="A7:A8"/>
    <mergeCell ref="C7:C8"/>
    <mergeCell ref="D7:D8"/>
    <mergeCell ref="E7:E8"/>
    <mergeCell ref="F7:F8"/>
    <mergeCell ref="G7:G8"/>
    <mergeCell ref="A1:J1"/>
    <mergeCell ref="A3:A4"/>
    <mergeCell ref="B3:B4"/>
    <mergeCell ref="C3:C4"/>
    <mergeCell ref="D3:D4"/>
    <mergeCell ref="E3:E4"/>
    <mergeCell ref="F3:F4"/>
    <mergeCell ref="G3:J3"/>
    <mergeCell ref="H7:H8"/>
    <mergeCell ref="I7:I8"/>
    <mergeCell ref="J7:J8"/>
    <mergeCell ref="I11:I12"/>
    <mergeCell ref="J11:J12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A11:A12"/>
    <mergeCell ref="C11:C12"/>
    <mergeCell ref="D11:D12"/>
    <mergeCell ref="E11:E12"/>
    <mergeCell ref="F11:F12"/>
    <mergeCell ref="G11:G12"/>
    <mergeCell ref="H11:H12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H23:H24"/>
    <mergeCell ref="I23:I24"/>
    <mergeCell ref="J23:J24"/>
    <mergeCell ref="A25:A26"/>
    <mergeCell ref="A27:A29"/>
    <mergeCell ref="A31:A32"/>
    <mergeCell ref="C31:C32"/>
    <mergeCell ref="D31:D32"/>
    <mergeCell ref="E31:E32"/>
    <mergeCell ref="F31:F32"/>
    <mergeCell ref="A23:A24"/>
    <mergeCell ref="C23:C24"/>
    <mergeCell ref="D23:D24"/>
    <mergeCell ref="E23:E24"/>
    <mergeCell ref="F23:F24"/>
    <mergeCell ref="G23:G24"/>
    <mergeCell ref="H35:H36"/>
    <mergeCell ref="I35:I36"/>
    <mergeCell ref="J35:J36"/>
    <mergeCell ref="A45:J45"/>
    <mergeCell ref="A47:D47"/>
    <mergeCell ref="E47:F47"/>
    <mergeCell ref="G47:J47"/>
    <mergeCell ref="G31:G32"/>
    <mergeCell ref="H31:H32"/>
    <mergeCell ref="I31:I32"/>
    <mergeCell ref="J31:J32"/>
    <mergeCell ref="A35:A38"/>
    <mergeCell ref="C35:C36"/>
    <mergeCell ref="D35:D36"/>
    <mergeCell ref="E35:E36"/>
    <mergeCell ref="F35:F36"/>
    <mergeCell ref="G35:G36"/>
    <mergeCell ref="A50:D50"/>
    <mergeCell ref="E50:F50"/>
    <mergeCell ref="G50:J50"/>
    <mergeCell ref="A51:D51"/>
    <mergeCell ref="E51:F51"/>
    <mergeCell ref="G51:J51"/>
    <mergeCell ref="A48:D48"/>
    <mergeCell ref="E48:F48"/>
    <mergeCell ref="G48:J48"/>
    <mergeCell ref="A49:D49"/>
    <mergeCell ref="E49:F49"/>
    <mergeCell ref="G49:J49"/>
    <mergeCell ref="A54:D54"/>
    <mergeCell ref="E54:F54"/>
    <mergeCell ref="G54:J54"/>
    <mergeCell ref="A56:J56"/>
    <mergeCell ref="A58:D58"/>
    <mergeCell ref="E58:F58"/>
    <mergeCell ref="G58:J58"/>
    <mergeCell ref="A52:D52"/>
    <mergeCell ref="E52:F52"/>
    <mergeCell ref="G52:J52"/>
    <mergeCell ref="A53:D53"/>
    <mergeCell ref="E53:F53"/>
    <mergeCell ref="G53:J53"/>
    <mergeCell ref="A61:D61"/>
    <mergeCell ref="E61:F61"/>
    <mergeCell ref="G61:J61"/>
    <mergeCell ref="A62:D62"/>
    <mergeCell ref="E62:F62"/>
    <mergeCell ref="G62:J62"/>
    <mergeCell ref="A59:D59"/>
    <mergeCell ref="E59:F59"/>
    <mergeCell ref="G59:J59"/>
    <mergeCell ref="A60:D60"/>
    <mergeCell ref="E60:F60"/>
    <mergeCell ref="G60:J60"/>
    <mergeCell ref="D69:E69"/>
    <mergeCell ref="G69:I69"/>
    <mergeCell ref="A71:B71"/>
    <mergeCell ref="D71:E71"/>
    <mergeCell ref="D72:E72"/>
    <mergeCell ref="A73:B73"/>
    <mergeCell ref="D73:E73"/>
    <mergeCell ref="A65:C65"/>
    <mergeCell ref="D65:E65"/>
    <mergeCell ref="G65:I65"/>
    <mergeCell ref="D66:E66"/>
    <mergeCell ref="G66:I66"/>
    <mergeCell ref="A68:B68"/>
    <mergeCell ref="D68:E68"/>
    <mergeCell ref="G68:I68"/>
  </mergeCells>
  <hyperlinks>
    <hyperlink ref="E3" r:id="rId1" display="http://mobileonline.garant.ru/document/redirect/72275618/1000"/>
    <hyperlink ref="F3" location="sub_1022222" display="sub_1022222"/>
    <hyperlink ref="B6" location="sub_111111" display="sub_111111"/>
    <hyperlink ref="B12" r:id="rId2" display="http://mobileonline.garant.ru/document/redirect/70353464/0"/>
    <hyperlink ref="B13" location="sub_101111" display="sub_101111"/>
    <hyperlink ref="B14" location="sub_1022222" display="sub_1022222"/>
    <hyperlink ref="B15" r:id="rId3" display="http://mobileonline.garant.ru/document/redirect/12188083/0"/>
    <hyperlink ref="B20" r:id="rId4" display="http://mobileonline.garant.ru/document/redirect/70353464/0"/>
    <hyperlink ref="B22" r:id="rId5" display="http://mobileonline.garant.ru/document/redirect/12112604/78111"/>
    <hyperlink ref="B24" r:id="rId6" display="http://mobileonline.garant.ru/document/redirect/70353464/0"/>
    <hyperlink ref="B25" location="sub_101111" display="sub_101111"/>
    <hyperlink ref="B27" location="sub_15555" display="sub_15555"/>
    <hyperlink ref="B28" location="sub_101111" display="sub_101111"/>
    <hyperlink ref="B29" location="sub_1022222" display="sub_1022222"/>
    <hyperlink ref="B32" r:id="rId7" display="http://mobileonline.garant.ru/document/redirect/70353464/0"/>
    <hyperlink ref="B36" r:id="rId8" display="http://mobileonline.garant.ru/document/redirect/70353464/0"/>
    <hyperlink ref="B37" location="sub_101111" display="sub_101111"/>
    <hyperlink ref="B38" location="sub_1022222" display="sub_1022222"/>
    <hyperlink ref="B39" r:id="rId9" display="http://mobileonline.garant.ru/document/redirect/12188083/0"/>
    <hyperlink ref="B42" r:id="rId10" display="http://mobileonline.garant.ru/document/redirect/12188083/0"/>
  </hyperlinks>
  <pageMargins left="0.70866141732283472" right="0.70866141732283472" top="0.74803149606299213" bottom="0.74803149606299213" header="0.31496062992125984" footer="0.31496062992125984"/>
  <pageSetup paperSize="9" scale="64" fitToHeight="2" orientation="portrait" r:id="rId1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06"/>
  <sheetViews>
    <sheetView view="pageBreakPreview" topLeftCell="A190" zoomScaleNormal="87" zoomScaleSheetLayoutView="100" workbookViewId="0">
      <selection activeCell="BG291" sqref="BG291:CB291"/>
    </sheetView>
  </sheetViews>
  <sheetFormatPr defaultColWidth="1.140625" defaultRowHeight="12.75" x14ac:dyDescent="0.2"/>
  <cols>
    <col min="1" max="17" width="1.140625" style="8"/>
    <col min="18" max="18" width="2.28515625" style="8" customWidth="1"/>
    <col min="19" max="31" width="1.140625" style="8"/>
    <col min="32" max="32" width="1.140625" style="8" customWidth="1"/>
    <col min="33" max="33" width="1.7109375" style="8" customWidth="1"/>
    <col min="34" max="54" width="1.140625" style="8"/>
    <col min="55" max="55" width="1.28515625" style="8" hidden="1" customWidth="1"/>
    <col min="56" max="56" width="1.140625" style="8"/>
    <col min="57" max="57" width="1.140625" style="8" customWidth="1"/>
    <col min="58" max="73" width="1.140625" style="8"/>
    <col min="74" max="74" width="3.140625" style="8" customWidth="1"/>
    <col min="75" max="76" width="1.140625" style="8"/>
    <col min="77" max="77" width="12.7109375" style="8" customWidth="1"/>
    <col min="78" max="78" width="1.140625" style="8" hidden="1" customWidth="1"/>
    <col min="79" max="79" width="0.85546875" style="8" hidden="1" customWidth="1"/>
    <col min="80" max="80" width="0.5703125" style="8" hidden="1" customWidth="1"/>
    <col min="81" max="81" width="1.140625" style="8"/>
    <col min="82" max="82" width="10.42578125" style="8" bestFit="1" customWidth="1"/>
    <col min="83" max="273" width="1.140625" style="8"/>
    <col min="274" max="274" width="2.28515625" style="8" customWidth="1"/>
    <col min="275" max="287" width="1.140625" style="8"/>
    <col min="288" max="288" width="1.140625" style="8" customWidth="1"/>
    <col min="289" max="289" width="1.7109375" style="8" customWidth="1"/>
    <col min="290" max="310" width="1.140625" style="8"/>
    <col min="311" max="311" width="0" style="8" hidden="1" customWidth="1"/>
    <col min="312" max="337" width="1.140625" style="8"/>
    <col min="338" max="338" width="10.42578125" style="8" bestFit="1" customWidth="1"/>
    <col min="339" max="529" width="1.140625" style="8"/>
    <col min="530" max="530" width="2.28515625" style="8" customWidth="1"/>
    <col min="531" max="543" width="1.140625" style="8"/>
    <col min="544" max="544" width="1.140625" style="8" customWidth="1"/>
    <col min="545" max="545" width="1.7109375" style="8" customWidth="1"/>
    <col min="546" max="566" width="1.140625" style="8"/>
    <col min="567" max="567" width="0" style="8" hidden="1" customWidth="1"/>
    <col min="568" max="593" width="1.140625" style="8"/>
    <col min="594" max="594" width="10.42578125" style="8" bestFit="1" customWidth="1"/>
    <col min="595" max="785" width="1.140625" style="8"/>
    <col min="786" max="786" width="2.28515625" style="8" customWidth="1"/>
    <col min="787" max="799" width="1.140625" style="8"/>
    <col min="800" max="800" width="1.140625" style="8" customWidth="1"/>
    <col min="801" max="801" width="1.7109375" style="8" customWidth="1"/>
    <col min="802" max="822" width="1.140625" style="8"/>
    <col min="823" max="823" width="0" style="8" hidden="1" customWidth="1"/>
    <col min="824" max="849" width="1.140625" style="8"/>
    <col min="850" max="850" width="10.42578125" style="8" bestFit="1" customWidth="1"/>
    <col min="851" max="1041" width="1.140625" style="8"/>
    <col min="1042" max="1042" width="2.28515625" style="8" customWidth="1"/>
    <col min="1043" max="1055" width="1.140625" style="8"/>
    <col min="1056" max="1056" width="1.140625" style="8" customWidth="1"/>
    <col min="1057" max="1057" width="1.7109375" style="8" customWidth="1"/>
    <col min="1058" max="1078" width="1.140625" style="8"/>
    <col min="1079" max="1079" width="0" style="8" hidden="1" customWidth="1"/>
    <col min="1080" max="1105" width="1.140625" style="8"/>
    <col min="1106" max="1106" width="10.42578125" style="8" bestFit="1" customWidth="1"/>
    <col min="1107" max="1297" width="1.140625" style="8"/>
    <col min="1298" max="1298" width="2.28515625" style="8" customWidth="1"/>
    <col min="1299" max="1311" width="1.140625" style="8"/>
    <col min="1312" max="1312" width="1.140625" style="8" customWidth="1"/>
    <col min="1313" max="1313" width="1.7109375" style="8" customWidth="1"/>
    <col min="1314" max="1334" width="1.140625" style="8"/>
    <col min="1335" max="1335" width="0" style="8" hidden="1" customWidth="1"/>
    <col min="1336" max="1361" width="1.140625" style="8"/>
    <col min="1362" max="1362" width="10.42578125" style="8" bestFit="1" customWidth="1"/>
    <col min="1363" max="1553" width="1.140625" style="8"/>
    <col min="1554" max="1554" width="2.28515625" style="8" customWidth="1"/>
    <col min="1555" max="1567" width="1.140625" style="8"/>
    <col min="1568" max="1568" width="1.140625" style="8" customWidth="1"/>
    <col min="1569" max="1569" width="1.7109375" style="8" customWidth="1"/>
    <col min="1570" max="1590" width="1.140625" style="8"/>
    <col min="1591" max="1591" width="0" style="8" hidden="1" customWidth="1"/>
    <col min="1592" max="1617" width="1.140625" style="8"/>
    <col min="1618" max="1618" width="10.42578125" style="8" bestFit="1" customWidth="1"/>
    <col min="1619" max="1809" width="1.140625" style="8"/>
    <col min="1810" max="1810" width="2.28515625" style="8" customWidth="1"/>
    <col min="1811" max="1823" width="1.140625" style="8"/>
    <col min="1824" max="1824" width="1.140625" style="8" customWidth="1"/>
    <col min="1825" max="1825" width="1.7109375" style="8" customWidth="1"/>
    <col min="1826" max="1846" width="1.140625" style="8"/>
    <col min="1847" max="1847" width="0" style="8" hidden="1" customWidth="1"/>
    <col min="1848" max="1873" width="1.140625" style="8"/>
    <col min="1874" max="1874" width="10.42578125" style="8" bestFit="1" customWidth="1"/>
    <col min="1875" max="2065" width="1.140625" style="8"/>
    <col min="2066" max="2066" width="2.28515625" style="8" customWidth="1"/>
    <col min="2067" max="2079" width="1.140625" style="8"/>
    <col min="2080" max="2080" width="1.140625" style="8" customWidth="1"/>
    <col min="2081" max="2081" width="1.7109375" style="8" customWidth="1"/>
    <col min="2082" max="2102" width="1.140625" style="8"/>
    <col min="2103" max="2103" width="0" style="8" hidden="1" customWidth="1"/>
    <col min="2104" max="2129" width="1.140625" style="8"/>
    <col min="2130" max="2130" width="10.42578125" style="8" bestFit="1" customWidth="1"/>
    <col min="2131" max="2321" width="1.140625" style="8"/>
    <col min="2322" max="2322" width="2.28515625" style="8" customWidth="1"/>
    <col min="2323" max="2335" width="1.140625" style="8"/>
    <col min="2336" max="2336" width="1.140625" style="8" customWidth="1"/>
    <col min="2337" max="2337" width="1.7109375" style="8" customWidth="1"/>
    <col min="2338" max="2358" width="1.140625" style="8"/>
    <col min="2359" max="2359" width="0" style="8" hidden="1" customWidth="1"/>
    <col min="2360" max="2385" width="1.140625" style="8"/>
    <col min="2386" max="2386" width="10.42578125" style="8" bestFit="1" customWidth="1"/>
    <col min="2387" max="2577" width="1.140625" style="8"/>
    <col min="2578" max="2578" width="2.28515625" style="8" customWidth="1"/>
    <col min="2579" max="2591" width="1.140625" style="8"/>
    <col min="2592" max="2592" width="1.140625" style="8" customWidth="1"/>
    <col min="2593" max="2593" width="1.7109375" style="8" customWidth="1"/>
    <col min="2594" max="2614" width="1.140625" style="8"/>
    <col min="2615" max="2615" width="0" style="8" hidden="1" customWidth="1"/>
    <col min="2616" max="2641" width="1.140625" style="8"/>
    <col min="2642" max="2642" width="10.42578125" style="8" bestFit="1" customWidth="1"/>
    <col min="2643" max="2833" width="1.140625" style="8"/>
    <col min="2834" max="2834" width="2.28515625" style="8" customWidth="1"/>
    <col min="2835" max="2847" width="1.140625" style="8"/>
    <col min="2848" max="2848" width="1.140625" style="8" customWidth="1"/>
    <col min="2849" max="2849" width="1.7109375" style="8" customWidth="1"/>
    <col min="2850" max="2870" width="1.140625" style="8"/>
    <col min="2871" max="2871" width="0" style="8" hidden="1" customWidth="1"/>
    <col min="2872" max="2897" width="1.140625" style="8"/>
    <col min="2898" max="2898" width="10.42578125" style="8" bestFit="1" customWidth="1"/>
    <col min="2899" max="3089" width="1.140625" style="8"/>
    <col min="3090" max="3090" width="2.28515625" style="8" customWidth="1"/>
    <col min="3091" max="3103" width="1.140625" style="8"/>
    <col min="3104" max="3104" width="1.140625" style="8" customWidth="1"/>
    <col min="3105" max="3105" width="1.7109375" style="8" customWidth="1"/>
    <col min="3106" max="3126" width="1.140625" style="8"/>
    <col min="3127" max="3127" width="0" style="8" hidden="1" customWidth="1"/>
    <col min="3128" max="3153" width="1.140625" style="8"/>
    <col min="3154" max="3154" width="10.42578125" style="8" bestFit="1" customWidth="1"/>
    <col min="3155" max="3345" width="1.140625" style="8"/>
    <col min="3346" max="3346" width="2.28515625" style="8" customWidth="1"/>
    <col min="3347" max="3359" width="1.140625" style="8"/>
    <col min="3360" max="3360" width="1.140625" style="8" customWidth="1"/>
    <col min="3361" max="3361" width="1.7109375" style="8" customWidth="1"/>
    <col min="3362" max="3382" width="1.140625" style="8"/>
    <col min="3383" max="3383" width="0" style="8" hidden="1" customWidth="1"/>
    <col min="3384" max="3409" width="1.140625" style="8"/>
    <col min="3410" max="3410" width="10.42578125" style="8" bestFit="1" customWidth="1"/>
    <col min="3411" max="3601" width="1.140625" style="8"/>
    <col min="3602" max="3602" width="2.28515625" style="8" customWidth="1"/>
    <col min="3603" max="3615" width="1.140625" style="8"/>
    <col min="3616" max="3616" width="1.140625" style="8" customWidth="1"/>
    <col min="3617" max="3617" width="1.7109375" style="8" customWidth="1"/>
    <col min="3618" max="3638" width="1.140625" style="8"/>
    <col min="3639" max="3639" width="0" style="8" hidden="1" customWidth="1"/>
    <col min="3640" max="3665" width="1.140625" style="8"/>
    <col min="3666" max="3666" width="10.42578125" style="8" bestFit="1" customWidth="1"/>
    <col min="3667" max="3857" width="1.140625" style="8"/>
    <col min="3858" max="3858" width="2.28515625" style="8" customWidth="1"/>
    <col min="3859" max="3871" width="1.140625" style="8"/>
    <col min="3872" max="3872" width="1.140625" style="8" customWidth="1"/>
    <col min="3873" max="3873" width="1.7109375" style="8" customWidth="1"/>
    <col min="3874" max="3894" width="1.140625" style="8"/>
    <col min="3895" max="3895" width="0" style="8" hidden="1" customWidth="1"/>
    <col min="3896" max="3921" width="1.140625" style="8"/>
    <col min="3922" max="3922" width="10.42578125" style="8" bestFit="1" customWidth="1"/>
    <col min="3923" max="4113" width="1.140625" style="8"/>
    <col min="4114" max="4114" width="2.28515625" style="8" customWidth="1"/>
    <col min="4115" max="4127" width="1.140625" style="8"/>
    <col min="4128" max="4128" width="1.140625" style="8" customWidth="1"/>
    <col min="4129" max="4129" width="1.7109375" style="8" customWidth="1"/>
    <col min="4130" max="4150" width="1.140625" style="8"/>
    <col min="4151" max="4151" width="0" style="8" hidden="1" customWidth="1"/>
    <col min="4152" max="4177" width="1.140625" style="8"/>
    <col min="4178" max="4178" width="10.42578125" style="8" bestFit="1" customWidth="1"/>
    <col min="4179" max="4369" width="1.140625" style="8"/>
    <col min="4370" max="4370" width="2.28515625" style="8" customWidth="1"/>
    <col min="4371" max="4383" width="1.140625" style="8"/>
    <col min="4384" max="4384" width="1.140625" style="8" customWidth="1"/>
    <col min="4385" max="4385" width="1.7109375" style="8" customWidth="1"/>
    <col min="4386" max="4406" width="1.140625" style="8"/>
    <col min="4407" max="4407" width="0" style="8" hidden="1" customWidth="1"/>
    <col min="4408" max="4433" width="1.140625" style="8"/>
    <col min="4434" max="4434" width="10.42578125" style="8" bestFit="1" customWidth="1"/>
    <col min="4435" max="4625" width="1.140625" style="8"/>
    <col min="4626" max="4626" width="2.28515625" style="8" customWidth="1"/>
    <col min="4627" max="4639" width="1.140625" style="8"/>
    <col min="4640" max="4640" width="1.140625" style="8" customWidth="1"/>
    <col min="4641" max="4641" width="1.7109375" style="8" customWidth="1"/>
    <col min="4642" max="4662" width="1.140625" style="8"/>
    <col min="4663" max="4663" width="0" style="8" hidden="1" customWidth="1"/>
    <col min="4664" max="4689" width="1.140625" style="8"/>
    <col min="4690" max="4690" width="10.42578125" style="8" bestFit="1" customWidth="1"/>
    <col min="4691" max="4881" width="1.140625" style="8"/>
    <col min="4882" max="4882" width="2.28515625" style="8" customWidth="1"/>
    <col min="4883" max="4895" width="1.140625" style="8"/>
    <col min="4896" max="4896" width="1.140625" style="8" customWidth="1"/>
    <col min="4897" max="4897" width="1.7109375" style="8" customWidth="1"/>
    <col min="4898" max="4918" width="1.140625" style="8"/>
    <col min="4919" max="4919" width="0" style="8" hidden="1" customWidth="1"/>
    <col min="4920" max="4945" width="1.140625" style="8"/>
    <col min="4946" max="4946" width="10.42578125" style="8" bestFit="1" customWidth="1"/>
    <col min="4947" max="5137" width="1.140625" style="8"/>
    <col min="5138" max="5138" width="2.28515625" style="8" customWidth="1"/>
    <col min="5139" max="5151" width="1.140625" style="8"/>
    <col min="5152" max="5152" width="1.140625" style="8" customWidth="1"/>
    <col min="5153" max="5153" width="1.7109375" style="8" customWidth="1"/>
    <col min="5154" max="5174" width="1.140625" style="8"/>
    <col min="5175" max="5175" width="0" style="8" hidden="1" customWidth="1"/>
    <col min="5176" max="5201" width="1.140625" style="8"/>
    <col min="5202" max="5202" width="10.42578125" style="8" bestFit="1" customWidth="1"/>
    <col min="5203" max="5393" width="1.140625" style="8"/>
    <col min="5394" max="5394" width="2.28515625" style="8" customWidth="1"/>
    <col min="5395" max="5407" width="1.140625" style="8"/>
    <col min="5408" max="5408" width="1.140625" style="8" customWidth="1"/>
    <col min="5409" max="5409" width="1.7109375" style="8" customWidth="1"/>
    <col min="5410" max="5430" width="1.140625" style="8"/>
    <col min="5431" max="5431" width="0" style="8" hidden="1" customWidth="1"/>
    <col min="5432" max="5457" width="1.140625" style="8"/>
    <col min="5458" max="5458" width="10.42578125" style="8" bestFit="1" customWidth="1"/>
    <col min="5459" max="5649" width="1.140625" style="8"/>
    <col min="5650" max="5650" width="2.28515625" style="8" customWidth="1"/>
    <col min="5651" max="5663" width="1.140625" style="8"/>
    <col min="5664" max="5664" width="1.140625" style="8" customWidth="1"/>
    <col min="5665" max="5665" width="1.7109375" style="8" customWidth="1"/>
    <col min="5666" max="5686" width="1.140625" style="8"/>
    <col min="5687" max="5687" width="0" style="8" hidden="1" customWidth="1"/>
    <col min="5688" max="5713" width="1.140625" style="8"/>
    <col min="5714" max="5714" width="10.42578125" style="8" bestFit="1" customWidth="1"/>
    <col min="5715" max="5905" width="1.140625" style="8"/>
    <col min="5906" max="5906" width="2.28515625" style="8" customWidth="1"/>
    <col min="5907" max="5919" width="1.140625" style="8"/>
    <col min="5920" max="5920" width="1.140625" style="8" customWidth="1"/>
    <col min="5921" max="5921" width="1.7109375" style="8" customWidth="1"/>
    <col min="5922" max="5942" width="1.140625" style="8"/>
    <col min="5943" max="5943" width="0" style="8" hidden="1" customWidth="1"/>
    <col min="5944" max="5969" width="1.140625" style="8"/>
    <col min="5970" max="5970" width="10.42578125" style="8" bestFit="1" customWidth="1"/>
    <col min="5971" max="6161" width="1.140625" style="8"/>
    <col min="6162" max="6162" width="2.28515625" style="8" customWidth="1"/>
    <col min="6163" max="6175" width="1.140625" style="8"/>
    <col min="6176" max="6176" width="1.140625" style="8" customWidth="1"/>
    <col min="6177" max="6177" width="1.7109375" style="8" customWidth="1"/>
    <col min="6178" max="6198" width="1.140625" style="8"/>
    <col min="6199" max="6199" width="0" style="8" hidden="1" customWidth="1"/>
    <col min="6200" max="6225" width="1.140625" style="8"/>
    <col min="6226" max="6226" width="10.42578125" style="8" bestFit="1" customWidth="1"/>
    <col min="6227" max="6417" width="1.140625" style="8"/>
    <col min="6418" max="6418" width="2.28515625" style="8" customWidth="1"/>
    <col min="6419" max="6431" width="1.140625" style="8"/>
    <col min="6432" max="6432" width="1.140625" style="8" customWidth="1"/>
    <col min="6433" max="6433" width="1.7109375" style="8" customWidth="1"/>
    <col min="6434" max="6454" width="1.140625" style="8"/>
    <col min="6455" max="6455" width="0" style="8" hidden="1" customWidth="1"/>
    <col min="6456" max="6481" width="1.140625" style="8"/>
    <col min="6482" max="6482" width="10.42578125" style="8" bestFit="1" customWidth="1"/>
    <col min="6483" max="6673" width="1.140625" style="8"/>
    <col min="6674" max="6674" width="2.28515625" style="8" customWidth="1"/>
    <col min="6675" max="6687" width="1.140625" style="8"/>
    <col min="6688" max="6688" width="1.140625" style="8" customWidth="1"/>
    <col min="6689" max="6689" width="1.7109375" style="8" customWidth="1"/>
    <col min="6690" max="6710" width="1.140625" style="8"/>
    <col min="6711" max="6711" width="0" style="8" hidden="1" customWidth="1"/>
    <col min="6712" max="6737" width="1.140625" style="8"/>
    <col min="6738" max="6738" width="10.42578125" style="8" bestFit="1" customWidth="1"/>
    <col min="6739" max="6929" width="1.140625" style="8"/>
    <col min="6930" max="6930" width="2.28515625" style="8" customWidth="1"/>
    <col min="6931" max="6943" width="1.140625" style="8"/>
    <col min="6944" max="6944" width="1.140625" style="8" customWidth="1"/>
    <col min="6945" max="6945" width="1.7109375" style="8" customWidth="1"/>
    <col min="6946" max="6966" width="1.140625" style="8"/>
    <col min="6967" max="6967" width="0" style="8" hidden="1" customWidth="1"/>
    <col min="6968" max="6993" width="1.140625" style="8"/>
    <col min="6994" max="6994" width="10.42578125" style="8" bestFit="1" customWidth="1"/>
    <col min="6995" max="7185" width="1.140625" style="8"/>
    <col min="7186" max="7186" width="2.28515625" style="8" customWidth="1"/>
    <col min="7187" max="7199" width="1.140625" style="8"/>
    <col min="7200" max="7200" width="1.140625" style="8" customWidth="1"/>
    <col min="7201" max="7201" width="1.7109375" style="8" customWidth="1"/>
    <col min="7202" max="7222" width="1.140625" style="8"/>
    <col min="7223" max="7223" width="0" style="8" hidden="1" customWidth="1"/>
    <col min="7224" max="7249" width="1.140625" style="8"/>
    <col min="7250" max="7250" width="10.42578125" style="8" bestFit="1" customWidth="1"/>
    <col min="7251" max="7441" width="1.140625" style="8"/>
    <col min="7442" max="7442" width="2.28515625" style="8" customWidth="1"/>
    <col min="7443" max="7455" width="1.140625" style="8"/>
    <col min="7456" max="7456" width="1.140625" style="8" customWidth="1"/>
    <col min="7457" max="7457" width="1.7109375" style="8" customWidth="1"/>
    <col min="7458" max="7478" width="1.140625" style="8"/>
    <col min="7479" max="7479" width="0" style="8" hidden="1" customWidth="1"/>
    <col min="7480" max="7505" width="1.140625" style="8"/>
    <col min="7506" max="7506" width="10.42578125" style="8" bestFit="1" customWidth="1"/>
    <col min="7507" max="7697" width="1.140625" style="8"/>
    <col min="7698" max="7698" width="2.28515625" style="8" customWidth="1"/>
    <col min="7699" max="7711" width="1.140625" style="8"/>
    <col min="7712" max="7712" width="1.140625" style="8" customWidth="1"/>
    <col min="7713" max="7713" width="1.7109375" style="8" customWidth="1"/>
    <col min="7714" max="7734" width="1.140625" style="8"/>
    <col min="7735" max="7735" width="0" style="8" hidden="1" customWidth="1"/>
    <col min="7736" max="7761" width="1.140625" style="8"/>
    <col min="7762" max="7762" width="10.42578125" style="8" bestFit="1" customWidth="1"/>
    <col min="7763" max="7953" width="1.140625" style="8"/>
    <col min="7954" max="7954" width="2.28515625" style="8" customWidth="1"/>
    <col min="7955" max="7967" width="1.140625" style="8"/>
    <col min="7968" max="7968" width="1.140625" style="8" customWidth="1"/>
    <col min="7969" max="7969" width="1.7109375" style="8" customWidth="1"/>
    <col min="7970" max="7990" width="1.140625" style="8"/>
    <col min="7991" max="7991" width="0" style="8" hidden="1" customWidth="1"/>
    <col min="7992" max="8017" width="1.140625" style="8"/>
    <col min="8018" max="8018" width="10.42578125" style="8" bestFit="1" customWidth="1"/>
    <col min="8019" max="8209" width="1.140625" style="8"/>
    <col min="8210" max="8210" width="2.28515625" style="8" customWidth="1"/>
    <col min="8211" max="8223" width="1.140625" style="8"/>
    <col min="8224" max="8224" width="1.140625" style="8" customWidth="1"/>
    <col min="8225" max="8225" width="1.7109375" style="8" customWidth="1"/>
    <col min="8226" max="8246" width="1.140625" style="8"/>
    <col min="8247" max="8247" width="0" style="8" hidden="1" customWidth="1"/>
    <col min="8248" max="8273" width="1.140625" style="8"/>
    <col min="8274" max="8274" width="10.42578125" style="8" bestFit="1" customWidth="1"/>
    <col min="8275" max="8465" width="1.140625" style="8"/>
    <col min="8466" max="8466" width="2.28515625" style="8" customWidth="1"/>
    <col min="8467" max="8479" width="1.140625" style="8"/>
    <col min="8480" max="8480" width="1.140625" style="8" customWidth="1"/>
    <col min="8481" max="8481" width="1.7109375" style="8" customWidth="1"/>
    <col min="8482" max="8502" width="1.140625" style="8"/>
    <col min="8503" max="8503" width="0" style="8" hidden="1" customWidth="1"/>
    <col min="8504" max="8529" width="1.140625" style="8"/>
    <col min="8530" max="8530" width="10.42578125" style="8" bestFit="1" customWidth="1"/>
    <col min="8531" max="8721" width="1.140625" style="8"/>
    <col min="8722" max="8722" width="2.28515625" style="8" customWidth="1"/>
    <col min="8723" max="8735" width="1.140625" style="8"/>
    <col min="8736" max="8736" width="1.140625" style="8" customWidth="1"/>
    <col min="8737" max="8737" width="1.7109375" style="8" customWidth="1"/>
    <col min="8738" max="8758" width="1.140625" style="8"/>
    <col min="8759" max="8759" width="0" style="8" hidden="1" customWidth="1"/>
    <col min="8760" max="8785" width="1.140625" style="8"/>
    <col min="8786" max="8786" width="10.42578125" style="8" bestFit="1" customWidth="1"/>
    <col min="8787" max="8977" width="1.140625" style="8"/>
    <col min="8978" max="8978" width="2.28515625" style="8" customWidth="1"/>
    <col min="8979" max="8991" width="1.140625" style="8"/>
    <col min="8992" max="8992" width="1.140625" style="8" customWidth="1"/>
    <col min="8993" max="8993" width="1.7109375" style="8" customWidth="1"/>
    <col min="8994" max="9014" width="1.140625" style="8"/>
    <col min="9015" max="9015" width="0" style="8" hidden="1" customWidth="1"/>
    <col min="9016" max="9041" width="1.140625" style="8"/>
    <col min="9042" max="9042" width="10.42578125" style="8" bestFit="1" customWidth="1"/>
    <col min="9043" max="9233" width="1.140625" style="8"/>
    <col min="9234" max="9234" width="2.28515625" style="8" customWidth="1"/>
    <col min="9235" max="9247" width="1.140625" style="8"/>
    <col min="9248" max="9248" width="1.140625" style="8" customWidth="1"/>
    <col min="9249" max="9249" width="1.7109375" style="8" customWidth="1"/>
    <col min="9250" max="9270" width="1.140625" style="8"/>
    <col min="9271" max="9271" width="0" style="8" hidden="1" customWidth="1"/>
    <col min="9272" max="9297" width="1.140625" style="8"/>
    <col min="9298" max="9298" width="10.42578125" style="8" bestFit="1" customWidth="1"/>
    <col min="9299" max="9489" width="1.140625" style="8"/>
    <col min="9490" max="9490" width="2.28515625" style="8" customWidth="1"/>
    <col min="9491" max="9503" width="1.140625" style="8"/>
    <col min="9504" max="9504" width="1.140625" style="8" customWidth="1"/>
    <col min="9505" max="9505" width="1.7109375" style="8" customWidth="1"/>
    <col min="9506" max="9526" width="1.140625" style="8"/>
    <col min="9527" max="9527" width="0" style="8" hidden="1" customWidth="1"/>
    <col min="9528" max="9553" width="1.140625" style="8"/>
    <col min="9554" max="9554" width="10.42578125" style="8" bestFit="1" customWidth="1"/>
    <col min="9555" max="9745" width="1.140625" style="8"/>
    <col min="9746" max="9746" width="2.28515625" style="8" customWidth="1"/>
    <col min="9747" max="9759" width="1.140625" style="8"/>
    <col min="9760" max="9760" width="1.140625" style="8" customWidth="1"/>
    <col min="9761" max="9761" width="1.7109375" style="8" customWidth="1"/>
    <col min="9762" max="9782" width="1.140625" style="8"/>
    <col min="9783" max="9783" width="0" style="8" hidden="1" customWidth="1"/>
    <col min="9784" max="9809" width="1.140625" style="8"/>
    <col min="9810" max="9810" width="10.42578125" style="8" bestFit="1" customWidth="1"/>
    <col min="9811" max="10001" width="1.140625" style="8"/>
    <col min="10002" max="10002" width="2.28515625" style="8" customWidth="1"/>
    <col min="10003" max="10015" width="1.140625" style="8"/>
    <col min="10016" max="10016" width="1.140625" style="8" customWidth="1"/>
    <col min="10017" max="10017" width="1.7109375" style="8" customWidth="1"/>
    <col min="10018" max="10038" width="1.140625" style="8"/>
    <col min="10039" max="10039" width="0" style="8" hidden="1" customWidth="1"/>
    <col min="10040" max="10065" width="1.140625" style="8"/>
    <col min="10066" max="10066" width="10.42578125" style="8" bestFit="1" customWidth="1"/>
    <col min="10067" max="10257" width="1.140625" style="8"/>
    <col min="10258" max="10258" width="2.28515625" style="8" customWidth="1"/>
    <col min="10259" max="10271" width="1.140625" style="8"/>
    <col min="10272" max="10272" width="1.140625" style="8" customWidth="1"/>
    <col min="10273" max="10273" width="1.7109375" style="8" customWidth="1"/>
    <col min="10274" max="10294" width="1.140625" style="8"/>
    <col min="10295" max="10295" width="0" style="8" hidden="1" customWidth="1"/>
    <col min="10296" max="10321" width="1.140625" style="8"/>
    <col min="10322" max="10322" width="10.42578125" style="8" bestFit="1" customWidth="1"/>
    <col min="10323" max="10513" width="1.140625" style="8"/>
    <col min="10514" max="10514" width="2.28515625" style="8" customWidth="1"/>
    <col min="10515" max="10527" width="1.140625" style="8"/>
    <col min="10528" max="10528" width="1.140625" style="8" customWidth="1"/>
    <col min="10529" max="10529" width="1.7109375" style="8" customWidth="1"/>
    <col min="10530" max="10550" width="1.140625" style="8"/>
    <col min="10551" max="10551" width="0" style="8" hidden="1" customWidth="1"/>
    <col min="10552" max="10577" width="1.140625" style="8"/>
    <col min="10578" max="10578" width="10.42578125" style="8" bestFit="1" customWidth="1"/>
    <col min="10579" max="10769" width="1.140625" style="8"/>
    <col min="10770" max="10770" width="2.28515625" style="8" customWidth="1"/>
    <col min="10771" max="10783" width="1.140625" style="8"/>
    <col min="10784" max="10784" width="1.140625" style="8" customWidth="1"/>
    <col min="10785" max="10785" width="1.7109375" style="8" customWidth="1"/>
    <col min="10786" max="10806" width="1.140625" style="8"/>
    <col min="10807" max="10807" width="0" style="8" hidden="1" customWidth="1"/>
    <col min="10808" max="10833" width="1.140625" style="8"/>
    <col min="10834" max="10834" width="10.42578125" style="8" bestFit="1" customWidth="1"/>
    <col min="10835" max="11025" width="1.140625" style="8"/>
    <col min="11026" max="11026" width="2.28515625" style="8" customWidth="1"/>
    <col min="11027" max="11039" width="1.140625" style="8"/>
    <col min="11040" max="11040" width="1.140625" style="8" customWidth="1"/>
    <col min="11041" max="11041" width="1.7109375" style="8" customWidth="1"/>
    <col min="11042" max="11062" width="1.140625" style="8"/>
    <col min="11063" max="11063" width="0" style="8" hidden="1" customWidth="1"/>
    <col min="11064" max="11089" width="1.140625" style="8"/>
    <col min="11090" max="11090" width="10.42578125" style="8" bestFit="1" customWidth="1"/>
    <col min="11091" max="11281" width="1.140625" style="8"/>
    <col min="11282" max="11282" width="2.28515625" style="8" customWidth="1"/>
    <col min="11283" max="11295" width="1.140625" style="8"/>
    <col min="11296" max="11296" width="1.140625" style="8" customWidth="1"/>
    <col min="11297" max="11297" width="1.7109375" style="8" customWidth="1"/>
    <col min="11298" max="11318" width="1.140625" style="8"/>
    <col min="11319" max="11319" width="0" style="8" hidden="1" customWidth="1"/>
    <col min="11320" max="11345" width="1.140625" style="8"/>
    <col min="11346" max="11346" width="10.42578125" style="8" bestFit="1" customWidth="1"/>
    <col min="11347" max="11537" width="1.140625" style="8"/>
    <col min="11538" max="11538" width="2.28515625" style="8" customWidth="1"/>
    <col min="11539" max="11551" width="1.140625" style="8"/>
    <col min="11552" max="11552" width="1.140625" style="8" customWidth="1"/>
    <col min="11553" max="11553" width="1.7109375" style="8" customWidth="1"/>
    <col min="11554" max="11574" width="1.140625" style="8"/>
    <col min="11575" max="11575" width="0" style="8" hidden="1" customWidth="1"/>
    <col min="11576" max="11601" width="1.140625" style="8"/>
    <col min="11602" max="11602" width="10.42578125" style="8" bestFit="1" customWidth="1"/>
    <col min="11603" max="11793" width="1.140625" style="8"/>
    <col min="11794" max="11794" width="2.28515625" style="8" customWidth="1"/>
    <col min="11795" max="11807" width="1.140625" style="8"/>
    <col min="11808" max="11808" width="1.140625" style="8" customWidth="1"/>
    <col min="11809" max="11809" width="1.7109375" style="8" customWidth="1"/>
    <col min="11810" max="11830" width="1.140625" style="8"/>
    <col min="11831" max="11831" width="0" style="8" hidden="1" customWidth="1"/>
    <col min="11832" max="11857" width="1.140625" style="8"/>
    <col min="11858" max="11858" width="10.42578125" style="8" bestFit="1" customWidth="1"/>
    <col min="11859" max="12049" width="1.140625" style="8"/>
    <col min="12050" max="12050" width="2.28515625" style="8" customWidth="1"/>
    <col min="12051" max="12063" width="1.140625" style="8"/>
    <col min="12064" max="12064" width="1.140625" style="8" customWidth="1"/>
    <col min="12065" max="12065" width="1.7109375" style="8" customWidth="1"/>
    <col min="12066" max="12086" width="1.140625" style="8"/>
    <col min="12087" max="12087" width="0" style="8" hidden="1" customWidth="1"/>
    <col min="12088" max="12113" width="1.140625" style="8"/>
    <col min="12114" max="12114" width="10.42578125" style="8" bestFit="1" customWidth="1"/>
    <col min="12115" max="12305" width="1.140625" style="8"/>
    <col min="12306" max="12306" width="2.28515625" style="8" customWidth="1"/>
    <col min="12307" max="12319" width="1.140625" style="8"/>
    <col min="12320" max="12320" width="1.140625" style="8" customWidth="1"/>
    <col min="12321" max="12321" width="1.7109375" style="8" customWidth="1"/>
    <col min="12322" max="12342" width="1.140625" style="8"/>
    <col min="12343" max="12343" width="0" style="8" hidden="1" customWidth="1"/>
    <col min="12344" max="12369" width="1.140625" style="8"/>
    <col min="12370" max="12370" width="10.42578125" style="8" bestFit="1" customWidth="1"/>
    <col min="12371" max="12561" width="1.140625" style="8"/>
    <col min="12562" max="12562" width="2.28515625" style="8" customWidth="1"/>
    <col min="12563" max="12575" width="1.140625" style="8"/>
    <col min="12576" max="12576" width="1.140625" style="8" customWidth="1"/>
    <col min="12577" max="12577" width="1.7109375" style="8" customWidth="1"/>
    <col min="12578" max="12598" width="1.140625" style="8"/>
    <col min="12599" max="12599" width="0" style="8" hidden="1" customWidth="1"/>
    <col min="12600" max="12625" width="1.140625" style="8"/>
    <col min="12626" max="12626" width="10.42578125" style="8" bestFit="1" customWidth="1"/>
    <col min="12627" max="12817" width="1.140625" style="8"/>
    <col min="12818" max="12818" width="2.28515625" style="8" customWidth="1"/>
    <col min="12819" max="12831" width="1.140625" style="8"/>
    <col min="12832" max="12832" width="1.140625" style="8" customWidth="1"/>
    <col min="12833" max="12833" width="1.7109375" style="8" customWidth="1"/>
    <col min="12834" max="12854" width="1.140625" style="8"/>
    <col min="12855" max="12855" width="0" style="8" hidden="1" customWidth="1"/>
    <col min="12856" max="12881" width="1.140625" style="8"/>
    <col min="12882" max="12882" width="10.42578125" style="8" bestFit="1" customWidth="1"/>
    <col min="12883" max="13073" width="1.140625" style="8"/>
    <col min="13074" max="13074" width="2.28515625" style="8" customWidth="1"/>
    <col min="13075" max="13087" width="1.140625" style="8"/>
    <col min="13088" max="13088" width="1.140625" style="8" customWidth="1"/>
    <col min="13089" max="13089" width="1.7109375" style="8" customWidth="1"/>
    <col min="13090" max="13110" width="1.140625" style="8"/>
    <col min="13111" max="13111" width="0" style="8" hidden="1" customWidth="1"/>
    <col min="13112" max="13137" width="1.140625" style="8"/>
    <col min="13138" max="13138" width="10.42578125" style="8" bestFit="1" customWidth="1"/>
    <col min="13139" max="13329" width="1.140625" style="8"/>
    <col min="13330" max="13330" width="2.28515625" style="8" customWidth="1"/>
    <col min="13331" max="13343" width="1.140625" style="8"/>
    <col min="13344" max="13344" width="1.140625" style="8" customWidth="1"/>
    <col min="13345" max="13345" width="1.7109375" style="8" customWidth="1"/>
    <col min="13346" max="13366" width="1.140625" style="8"/>
    <col min="13367" max="13367" width="0" style="8" hidden="1" customWidth="1"/>
    <col min="13368" max="13393" width="1.140625" style="8"/>
    <col min="13394" max="13394" width="10.42578125" style="8" bestFit="1" customWidth="1"/>
    <col min="13395" max="13585" width="1.140625" style="8"/>
    <col min="13586" max="13586" width="2.28515625" style="8" customWidth="1"/>
    <col min="13587" max="13599" width="1.140625" style="8"/>
    <col min="13600" max="13600" width="1.140625" style="8" customWidth="1"/>
    <col min="13601" max="13601" width="1.7109375" style="8" customWidth="1"/>
    <col min="13602" max="13622" width="1.140625" style="8"/>
    <col min="13623" max="13623" width="0" style="8" hidden="1" customWidth="1"/>
    <col min="13624" max="13649" width="1.140625" style="8"/>
    <col min="13650" max="13650" width="10.42578125" style="8" bestFit="1" customWidth="1"/>
    <col min="13651" max="13841" width="1.140625" style="8"/>
    <col min="13842" max="13842" width="2.28515625" style="8" customWidth="1"/>
    <col min="13843" max="13855" width="1.140625" style="8"/>
    <col min="13856" max="13856" width="1.140625" style="8" customWidth="1"/>
    <col min="13857" max="13857" width="1.7109375" style="8" customWidth="1"/>
    <col min="13858" max="13878" width="1.140625" style="8"/>
    <col min="13879" max="13879" width="0" style="8" hidden="1" customWidth="1"/>
    <col min="13880" max="13905" width="1.140625" style="8"/>
    <col min="13906" max="13906" width="10.42578125" style="8" bestFit="1" customWidth="1"/>
    <col min="13907" max="14097" width="1.140625" style="8"/>
    <col min="14098" max="14098" width="2.28515625" style="8" customWidth="1"/>
    <col min="14099" max="14111" width="1.140625" style="8"/>
    <col min="14112" max="14112" width="1.140625" style="8" customWidth="1"/>
    <col min="14113" max="14113" width="1.7109375" style="8" customWidth="1"/>
    <col min="14114" max="14134" width="1.140625" style="8"/>
    <col min="14135" max="14135" width="0" style="8" hidden="1" customWidth="1"/>
    <col min="14136" max="14161" width="1.140625" style="8"/>
    <col min="14162" max="14162" width="10.42578125" style="8" bestFit="1" customWidth="1"/>
    <col min="14163" max="14353" width="1.140625" style="8"/>
    <col min="14354" max="14354" width="2.28515625" style="8" customWidth="1"/>
    <col min="14355" max="14367" width="1.140625" style="8"/>
    <col min="14368" max="14368" width="1.140625" style="8" customWidth="1"/>
    <col min="14369" max="14369" width="1.7109375" style="8" customWidth="1"/>
    <col min="14370" max="14390" width="1.140625" style="8"/>
    <col min="14391" max="14391" width="0" style="8" hidden="1" customWidth="1"/>
    <col min="14392" max="14417" width="1.140625" style="8"/>
    <col min="14418" max="14418" width="10.42578125" style="8" bestFit="1" customWidth="1"/>
    <col min="14419" max="14609" width="1.140625" style="8"/>
    <col min="14610" max="14610" width="2.28515625" style="8" customWidth="1"/>
    <col min="14611" max="14623" width="1.140625" style="8"/>
    <col min="14624" max="14624" width="1.140625" style="8" customWidth="1"/>
    <col min="14625" max="14625" width="1.7109375" style="8" customWidth="1"/>
    <col min="14626" max="14646" width="1.140625" style="8"/>
    <col min="14647" max="14647" width="0" style="8" hidden="1" customWidth="1"/>
    <col min="14648" max="14673" width="1.140625" style="8"/>
    <col min="14674" max="14674" width="10.42578125" style="8" bestFit="1" customWidth="1"/>
    <col min="14675" max="14865" width="1.140625" style="8"/>
    <col min="14866" max="14866" width="2.28515625" style="8" customWidth="1"/>
    <col min="14867" max="14879" width="1.140625" style="8"/>
    <col min="14880" max="14880" width="1.140625" style="8" customWidth="1"/>
    <col min="14881" max="14881" width="1.7109375" style="8" customWidth="1"/>
    <col min="14882" max="14902" width="1.140625" style="8"/>
    <col min="14903" max="14903" width="0" style="8" hidden="1" customWidth="1"/>
    <col min="14904" max="14929" width="1.140625" style="8"/>
    <col min="14930" max="14930" width="10.42578125" style="8" bestFit="1" customWidth="1"/>
    <col min="14931" max="15121" width="1.140625" style="8"/>
    <col min="15122" max="15122" width="2.28515625" style="8" customWidth="1"/>
    <col min="15123" max="15135" width="1.140625" style="8"/>
    <col min="15136" max="15136" width="1.140625" style="8" customWidth="1"/>
    <col min="15137" max="15137" width="1.7109375" style="8" customWidth="1"/>
    <col min="15138" max="15158" width="1.140625" style="8"/>
    <col min="15159" max="15159" width="0" style="8" hidden="1" customWidth="1"/>
    <col min="15160" max="15185" width="1.140625" style="8"/>
    <col min="15186" max="15186" width="10.42578125" style="8" bestFit="1" customWidth="1"/>
    <col min="15187" max="15377" width="1.140625" style="8"/>
    <col min="15378" max="15378" width="2.28515625" style="8" customWidth="1"/>
    <col min="15379" max="15391" width="1.140625" style="8"/>
    <col min="15392" max="15392" width="1.140625" style="8" customWidth="1"/>
    <col min="15393" max="15393" width="1.7109375" style="8" customWidth="1"/>
    <col min="15394" max="15414" width="1.140625" style="8"/>
    <col min="15415" max="15415" width="0" style="8" hidden="1" customWidth="1"/>
    <col min="15416" max="15441" width="1.140625" style="8"/>
    <col min="15442" max="15442" width="10.42578125" style="8" bestFit="1" customWidth="1"/>
    <col min="15443" max="15633" width="1.140625" style="8"/>
    <col min="15634" max="15634" width="2.28515625" style="8" customWidth="1"/>
    <col min="15635" max="15647" width="1.140625" style="8"/>
    <col min="15648" max="15648" width="1.140625" style="8" customWidth="1"/>
    <col min="15649" max="15649" width="1.7109375" style="8" customWidth="1"/>
    <col min="15650" max="15670" width="1.140625" style="8"/>
    <col min="15671" max="15671" width="0" style="8" hidden="1" customWidth="1"/>
    <col min="15672" max="15697" width="1.140625" style="8"/>
    <col min="15698" max="15698" width="10.42578125" style="8" bestFit="1" customWidth="1"/>
    <col min="15699" max="15889" width="1.140625" style="8"/>
    <col min="15890" max="15890" width="2.28515625" style="8" customWidth="1"/>
    <col min="15891" max="15903" width="1.140625" style="8"/>
    <col min="15904" max="15904" width="1.140625" style="8" customWidth="1"/>
    <col min="15905" max="15905" width="1.7109375" style="8" customWidth="1"/>
    <col min="15906" max="15926" width="1.140625" style="8"/>
    <col min="15927" max="15927" width="0" style="8" hidden="1" customWidth="1"/>
    <col min="15928" max="15953" width="1.140625" style="8"/>
    <col min="15954" max="15954" width="10.42578125" style="8" bestFit="1" customWidth="1"/>
    <col min="15955" max="16145" width="1.140625" style="8"/>
    <col min="16146" max="16146" width="2.28515625" style="8" customWidth="1"/>
    <col min="16147" max="16159" width="1.140625" style="8"/>
    <col min="16160" max="16160" width="1.140625" style="8" customWidth="1"/>
    <col min="16161" max="16161" width="1.7109375" style="8" customWidth="1"/>
    <col min="16162" max="16182" width="1.140625" style="8"/>
    <col min="16183" max="16183" width="0" style="8" hidden="1" customWidth="1"/>
    <col min="16184" max="16209" width="1.140625" style="8"/>
    <col min="16210" max="16210" width="10.42578125" style="8" bestFit="1" customWidth="1"/>
    <col min="16211" max="16384" width="1.140625" style="8"/>
  </cols>
  <sheetData>
    <row r="1" spans="1:80" s="7" customFormat="1" ht="45.6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22.9" customHeight="1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8.25" customHeight="1" x14ac:dyDescent="0.2"/>
    <row r="4" spans="1:80" ht="30.75" customHeight="1" x14ac:dyDescent="0.2">
      <c r="A4" s="294" t="s">
        <v>18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</row>
    <row r="5" spans="1:80" ht="8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5" customHeight="1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20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12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4.25" customHeight="1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22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28.5" customHeight="1" x14ac:dyDescent="0.25">
      <c r="A10" s="1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325" t="s">
        <v>24</v>
      </c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2" spans="1:80" x14ac:dyDescent="0.2">
      <c r="A12" s="359" t="s">
        <v>25</v>
      </c>
      <c r="B12" s="359"/>
      <c r="C12" s="359"/>
      <c r="D12" s="359"/>
      <c r="E12" s="371" t="s">
        <v>26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431" t="s">
        <v>27</v>
      </c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1" t="s">
        <v>28</v>
      </c>
      <c r="AJ12" s="432"/>
      <c r="AK12" s="432"/>
      <c r="AL12" s="432"/>
      <c r="AM12" s="432"/>
      <c r="AN12" s="433"/>
      <c r="AO12" s="433"/>
      <c r="AP12" s="359" t="s">
        <v>29</v>
      </c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</row>
    <row r="13" spans="1:80" x14ac:dyDescent="0.2">
      <c r="A13" s="359"/>
      <c r="B13" s="359"/>
      <c r="C13" s="359"/>
      <c r="D13" s="359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3"/>
      <c r="AO13" s="433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</row>
    <row r="14" spans="1:80" ht="15" customHeight="1" x14ac:dyDescent="0.2">
      <c r="A14" s="359"/>
      <c r="B14" s="359"/>
      <c r="C14" s="359"/>
      <c r="D14" s="359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3"/>
      <c r="AO14" s="433"/>
      <c r="AP14" s="359" t="s">
        <v>201</v>
      </c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59" t="s">
        <v>199</v>
      </c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1:80" ht="14.45" customHeight="1" x14ac:dyDescent="0.2">
      <c r="A15" s="359"/>
      <c r="B15" s="359"/>
      <c r="C15" s="359"/>
      <c r="D15" s="359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3"/>
      <c r="AO15" s="43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60" t="s">
        <v>394</v>
      </c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2"/>
      <c r="BR15" s="360" t="s">
        <v>415</v>
      </c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</row>
    <row r="16" spans="1:80" x14ac:dyDescent="0.2">
      <c r="A16" s="357">
        <v>1</v>
      </c>
      <c r="B16" s="357"/>
      <c r="C16" s="357"/>
      <c r="D16" s="357"/>
      <c r="E16" s="370">
        <v>2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>
        <v>3</v>
      </c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>
        <v>4</v>
      </c>
      <c r="AJ16" s="370"/>
      <c r="AK16" s="370"/>
      <c r="AL16" s="370"/>
      <c r="AM16" s="370"/>
      <c r="AN16" s="370"/>
      <c r="AO16" s="370"/>
      <c r="AP16" s="370">
        <v>5</v>
      </c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>
        <v>6</v>
      </c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>
        <v>7</v>
      </c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</row>
    <row r="17" spans="1:82" ht="15" x14ac:dyDescent="0.25">
      <c r="A17" s="358" t="s">
        <v>108</v>
      </c>
      <c r="B17" s="358"/>
      <c r="C17" s="358"/>
      <c r="D17" s="358"/>
      <c r="E17" s="363" t="s">
        <v>30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>
        <f>AP17/4/AI17</f>
        <v>3713727.2727272729</v>
      </c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7">
        <v>2.1999999999999999E-2</v>
      </c>
      <c r="AJ17" s="368"/>
      <c r="AK17" s="368"/>
      <c r="AL17" s="368"/>
      <c r="AM17" s="368"/>
      <c r="AN17" s="368"/>
      <c r="AO17" s="368"/>
      <c r="AP17" s="369">
        <v>326808</v>
      </c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>
        <v>326808</v>
      </c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>
        <v>326808</v>
      </c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D17" s="15"/>
    </row>
    <row r="18" spans="1:82" ht="15" x14ac:dyDescent="0.25">
      <c r="A18" s="354" t="s">
        <v>31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6">
        <f>AP17</f>
        <v>326808</v>
      </c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>
        <f>BF17</f>
        <v>326808</v>
      </c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>
        <f>BR17</f>
        <v>326808</v>
      </c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</row>
    <row r="19" spans="1:82" ht="11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2" ht="26.25" customHeight="1" x14ac:dyDescent="0.2">
      <c r="A20" s="294" t="s">
        <v>32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</row>
    <row r="21" spans="1:82" ht="11.2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2" ht="12.6" customHeight="1" x14ac:dyDescent="0.2">
      <c r="A22" s="339" t="s">
        <v>19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23" t="s">
        <v>33</v>
      </c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</row>
    <row r="23" spans="1:82" ht="11.2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2" ht="11.25" customHeight="1" x14ac:dyDescent="0.2">
      <c r="A24" s="10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23" t="s">
        <v>22</v>
      </c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</row>
    <row r="25" spans="1:82" ht="11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2" ht="27" customHeight="1" x14ac:dyDescent="0.25">
      <c r="A26" s="12" t="s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325" t="s">
        <v>24</v>
      </c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</row>
    <row r="27" spans="1:82" ht="11.25" customHeight="1" x14ac:dyDescent="0.2"/>
    <row r="28" spans="1:82" x14ac:dyDescent="0.2">
      <c r="A28" s="359" t="s">
        <v>25</v>
      </c>
      <c r="B28" s="359"/>
      <c r="C28" s="359"/>
      <c r="D28" s="359"/>
      <c r="E28" s="371" t="s">
        <v>26</v>
      </c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431" t="s">
        <v>27</v>
      </c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1" t="s">
        <v>28</v>
      </c>
      <c r="AJ28" s="432"/>
      <c r="AK28" s="432"/>
      <c r="AL28" s="432"/>
      <c r="AM28" s="432"/>
      <c r="AN28" s="433"/>
      <c r="AO28" s="433"/>
      <c r="AP28" s="359" t="s">
        <v>29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</row>
    <row r="29" spans="1:82" x14ac:dyDescent="0.2">
      <c r="A29" s="359"/>
      <c r="B29" s="359"/>
      <c r="C29" s="359"/>
      <c r="D29" s="359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3"/>
      <c r="AO29" s="433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</row>
    <row r="30" spans="1:82" ht="15" customHeight="1" x14ac:dyDescent="0.2">
      <c r="A30" s="359"/>
      <c r="B30" s="359"/>
      <c r="C30" s="359"/>
      <c r="D30" s="359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3"/>
      <c r="AO30" s="433"/>
      <c r="AP30" s="375" t="s">
        <v>201</v>
      </c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7"/>
      <c r="BF30" s="359" t="s">
        <v>199</v>
      </c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</row>
    <row r="31" spans="1:82" ht="14.45" customHeight="1" x14ac:dyDescent="0.2">
      <c r="A31" s="359"/>
      <c r="B31" s="359"/>
      <c r="C31" s="359"/>
      <c r="D31" s="359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3"/>
      <c r="AO31" s="433"/>
      <c r="AP31" s="381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3"/>
      <c r="BF31" s="360" t="s">
        <v>394</v>
      </c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2"/>
      <c r="BR31" s="360" t="s">
        <v>415</v>
      </c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</row>
    <row r="32" spans="1:82" x14ac:dyDescent="0.2">
      <c r="A32" s="357">
        <v>1</v>
      </c>
      <c r="B32" s="357"/>
      <c r="C32" s="357"/>
      <c r="D32" s="357"/>
      <c r="E32" s="370">
        <v>2</v>
      </c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>
        <v>3</v>
      </c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>
        <v>4</v>
      </c>
      <c r="AJ32" s="370"/>
      <c r="AK32" s="370"/>
      <c r="AL32" s="370"/>
      <c r="AM32" s="370"/>
      <c r="AN32" s="370"/>
      <c r="AO32" s="370"/>
      <c r="AP32" s="370">
        <v>5</v>
      </c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>
        <v>6</v>
      </c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>
        <v>7</v>
      </c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</row>
    <row r="33" spans="1:82" ht="15" x14ac:dyDescent="0.25">
      <c r="A33" s="358" t="s">
        <v>108</v>
      </c>
      <c r="B33" s="358"/>
      <c r="C33" s="358"/>
      <c r="D33" s="358"/>
      <c r="E33" s="363" t="s">
        <v>34</v>
      </c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5">
        <f>AP33/4/AI33</f>
        <v>1701333.3333333335</v>
      </c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67">
        <v>1.4999999999999999E-2</v>
      </c>
      <c r="AJ33" s="368"/>
      <c r="AK33" s="368"/>
      <c r="AL33" s="368"/>
      <c r="AM33" s="368"/>
      <c r="AN33" s="368"/>
      <c r="AO33" s="368"/>
      <c r="AP33" s="369">
        <v>102080</v>
      </c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>
        <v>102080</v>
      </c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>
        <v>102080</v>
      </c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D33" s="15"/>
    </row>
    <row r="34" spans="1:82" ht="15" x14ac:dyDescent="0.25">
      <c r="A34" s="354" t="s">
        <v>31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6">
        <f>SUM(AP33)</f>
        <v>102080</v>
      </c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>
        <f>SUM(BF33)</f>
        <v>102080</v>
      </c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>
        <f>SUM(BR33)</f>
        <v>102080</v>
      </c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</row>
    <row r="35" spans="1:82" ht="11.2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2" ht="14.25" x14ac:dyDescent="0.2">
      <c r="A36" s="352" t="s">
        <v>35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</row>
    <row r="37" spans="1:82" ht="9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2" ht="14.25" x14ac:dyDescent="0.2">
      <c r="A38" s="339" t="s">
        <v>19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23" t="s">
        <v>33</v>
      </c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</row>
    <row r="39" spans="1:82" ht="9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2" ht="14.25" x14ac:dyDescent="0.2">
      <c r="A40" s="10" t="s">
        <v>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323" t="s">
        <v>36</v>
      </c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D40" s="17"/>
    </row>
    <row r="41" spans="1:82" ht="9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2" ht="31.5" customHeight="1" x14ac:dyDescent="0.25">
      <c r="A42" s="10" t="s">
        <v>23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25" t="s">
        <v>24</v>
      </c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</row>
    <row r="43" spans="1:82" ht="8.25" customHeight="1" x14ac:dyDescent="0.2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2" ht="14.25" x14ac:dyDescent="0.2">
      <c r="A44" s="352" t="s">
        <v>37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</row>
    <row r="45" spans="1:82" ht="9.75" customHeight="1" x14ac:dyDescent="0.2"/>
    <row r="46" spans="1:82" ht="13.15" customHeight="1" x14ac:dyDescent="0.2">
      <c r="A46" s="359" t="s">
        <v>25</v>
      </c>
      <c r="B46" s="359"/>
      <c r="C46" s="359"/>
      <c r="D46" s="359"/>
      <c r="E46" s="371" t="s">
        <v>26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431" t="s">
        <v>38</v>
      </c>
      <c r="AA46" s="432"/>
      <c r="AB46" s="432"/>
      <c r="AC46" s="432"/>
      <c r="AD46" s="432"/>
      <c r="AE46" s="432"/>
      <c r="AF46" s="432"/>
      <c r="AG46" s="359" t="s">
        <v>39</v>
      </c>
      <c r="AH46" s="288"/>
      <c r="AI46" s="288"/>
      <c r="AJ46" s="288"/>
      <c r="AK46" s="288"/>
      <c r="AL46" s="288"/>
      <c r="AM46" s="288"/>
      <c r="AN46" s="359" t="s">
        <v>40</v>
      </c>
      <c r="AO46" s="199"/>
      <c r="AP46" s="199"/>
      <c r="AQ46" s="199"/>
      <c r="AR46" s="199"/>
      <c r="AS46" s="199"/>
      <c r="AT46" s="199"/>
      <c r="AU46" s="359" t="s">
        <v>41</v>
      </c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</row>
    <row r="47" spans="1:82" x14ac:dyDescent="0.2">
      <c r="A47" s="359"/>
      <c r="B47" s="359"/>
      <c r="C47" s="359"/>
      <c r="D47" s="359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432"/>
      <c r="AA47" s="432"/>
      <c r="AB47" s="432"/>
      <c r="AC47" s="432"/>
      <c r="AD47" s="432"/>
      <c r="AE47" s="432"/>
      <c r="AF47" s="432"/>
      <c r="AG47" s="288"/>
      <c r="AH47" s="288"/>
      <c r="AI47" s="288"/>
      <c r="AJ47" s="288"/>
      <c r="AK47" s="288"/>
      <c r="AL47" s="288"/>
      <c r="AM47" s="288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</row>
    <row r="48" spans="1:82" ht="15" customHeight="1" x14ac:dyDescent="0.2">
      <c r="A48" s="359"/>
      <c r="B48" s="359"/>
      <c r="C48" s="359"/>
      <c r="D48" s="359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432"/>
      <c r="AA48" s="432"/>
      <c r="AB48" s="432"/>
      <c r="AC48" s="432"/>
      <c r="AD48" s="432"/>
      <c r="AE48" s="432"/>
      <c r="AF48" s="432"/>
      <c r="AG48" s="288"/>
      <c r="AH48" s="288"/>
      <c r="AI48" s="288"/>
      <c r="AJ48" s="288"/>
      <c r="AK48" s="288"/>
      <c r="AL48" s="288"/>
      <c r="AM48" s="288"/>
      <c r="AN48" s="199"/>
      <c r="AO48" s="199"/>
      <c r="AP48" s="199"/>
      <c r="AQ48" s="199"/>
      <c r="AR48" s="199"/>
      <c r="AS48" s="199"/>
      <c r="AT48" s="199"/>
      <c r="AU48" s="359" t="s">
        <v>201</v>
      </c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3"/>
      <c r="BG48" s="373"/>
      <c r="BH48" s="374" t="s">
        <v>199</v>
      </c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4"/>
      <c r="CA48" s="374"/>
      <c r="CB48" s="374"/>
    </row>
    <row r="49" spans="1:82" ht="15" customHeight="1" x14ac:dyDescent="0.2">
      <c r="A49" s="359"/>
      <c r="B49" s="359"/>
      <c r="C49" s="359"/>
      <c r="D49" s="359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432"/>
      <c r="AA49" s="432"/>
      <c r="AB49" s="432"/>
      <c r="AC49" s="432"/>
      <c r="AD49" s="432"/>
      <c r="AE49" s="432"/>
      <c r="AF49" s="432"/>
      <c r="AG49" s="288"/>
      <c r="AH49" s="288"/>
      <c r="AI49" s="288"/>
      <c r="AJ49" s="288"/>
      <c r="AK49" s="288"/>
      <c r="AL49" s="288"/>
      <c r="AM49" s="288"/>
      <c r="AN49" s="199"/>
      <c r="AO49" s="199"/>
      <c r="AP49" s="199"/>
      <c r="AQ49" s="199"/>
      <c r="AR49" s="199"/>
      <c r="AS49" s="199"/>
      <c r="AT49" s="199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4" t="s">
        <v>394</v>
      </c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 t="s">
        <v>415</v>
      </c>
      <c r="BT49" s="374"/>
      <c r="BU49" s="374"/>
      <c r="BV49" s="374"/>
      <c r="BW49" s="374"/>
      <c r="BX49" s="374"/>
      <c r="BY49" s="374"/>
      <c r="BZ49" s="374"/>
      <c r="CA49" s="374"/>
      <c r="CB49" s="374"/>
    </row>
    <row r="50" spans="1:82" ht="15" x14ac:dyDescent="0.2">
      <c r="A50" s="357">
        <v>1</v>
      </c>
      <c r="B50" s="288"/>
      <c r="C50" s="288"/>
      <c r="D50" s="288"/>
      <c r="E50" s="391">
        <v>2</v>
      </c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>
        <v>3</v>
      </c>
      <c r="AA50" s="391"/>
      <c r="AB50" s="391"/>
      <c r="AC50" s="391"/>
      <c r="AD50" s="391"/>
      <c r="AE50" s="391"/>
      <c r="AF50" s="391"/>
      <c r="AG50" s="391">
        <v>4</v>
      </c>
      <c r="AH50" s="391"/>
      <c r="AI50" s="391"/>
      <c r="AJ50" s="391"/>
      <c r="AK50" s="391"/>
      <c r="AL50" s="391"/>
      <c r="AM50" s="391"/>
      <c r="AN50" s="391">
        <v>5</v>
      </c>
      <c r="AO50" s="391"/>
      <c r="AP50" s="391"/>
      <c r="AQ50" s="391"/>
      <c r="AR50" s="391"/>
      <c r="AS50" s="391"/>
      <c r="AT50" s="391"/>
      <c r="AU50" s="391">
        <v>6</v>
      </c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>
        <v>7</v>
      </c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>
        <v>8</v>
      </c>
      <c r="BT50" s="391"/>
      <c r="BU50" s="391"/>
      <c r="BV50" s="391"/>
      <c r="BW50" s="391"/>
      <c r="BX50" s="391"/>
      <c r="BY50" s="391"/>
      <c r="BZ50" s="391"/>
      <c r="CA50" s="391"/>
      <c r="CB50" s="391"/>
    </row>
    <row r="51" spans="1:82" ht="15" x14ac:dyDescent="0.25">
      <c r="A51" s="358" t="s">
        <v>108</v>
      </c>
      <c r="B51" s="358"/>
      <c r="C51" s="358"/>
      <c r="D51" s="358"/>
      <c r="E51" s="363" t="s">
        <v>42</v>
      </c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3"/>
      <c r="AA51" s="364"/>
      <c r="AB51" s="364"/>
      <c r="AC51" s="364"/>
      <c r="AD51" s="364"/>
      <c r="AE51" s="364"/>
      <c r="AF51" s="364"/>
      <c r="AG51" s="358">
        <v>12</v>
      </c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340">
        <v>17922.96</v>
      </c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>
        <v>17922.96</v>
      </c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>
        <v>17922.96</v>
      </c>
      <c r="BT51" s="341"/>
      <c r="BU51" s="341"/>
      <c r="BV51" s="341"/>
      <c r="BW51" s="341"/>
      <c r="BX51" s="341"/>
      <c r="BY51" s="341"/>
      <c r="BZ51" s="341"/>
      <c r="CA51" s="341"/>
      <c r="CB51" s="341"/>
      <c r="CD51" s="15">
        <f>BE51*AU51</f>
        <v>0</v>
      </c>
    </row>
    <row r="52" spans="1:82" ht="15" x14ac:dyDescent="0.25">
      <c r="A52" s="363"/>
      <c r="B52" s="363"/>
      <c r="C52" s="363"/>
      <c r="D52" s="363"/>
      <c r="E52" s="354" t="s">
        <v>31</v>
      </c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84">
        <f>AU51</f>
        <v>17922.96</v>
      </c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>
        <f>BH51</f>
        <v>17922.96</v>
      </c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>
        <f>BS51</f>
        <v>17922.96</v>
      </c>
      <c r="BT52" s="384"/>
      <c r="BU52" s="384"/>
      <c r="BV52" s="384"/>
      <c r="BW52" s="384"/>
      <c r="BX52" s="384"/>
      <c r="BY52" s="384"/>
      <c r="BZ52" s="384"/>
      <c r="CA52" s="384"/>
      <c r="CB52" s="384"/>
    </row>
    <row r="53" spans="1:82" ht="11.2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2" ht="14.25" x14ac:dyDescent="0.2">
      <c r="A54" s="352" t="s">
        <v>43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</row>
    <row r="55" spans="1:82" ht="10.5" customHeight="1" x14ac:dyDescent="0.2"/>
    <row r="56" spans="1:82" ht="13.15" customHeight="1" x14ac:dyDescent="0.2">
      <c r="A56" s="375" t="s">
        <v>25</v>
      </c>
      <c r="B56" s="376"/>
      <c r="C56" s="376"/>
      <c r="D56" s="377"/>
      <c r="E56" s="371" t="s">
        <v>44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59" t="s">
        <v>45</v>
      </c>
      <c r="AK56" s="199"/>
      <c r="AL56" s="199"/>
      <c r="AM56" s="199"/>
      <c r="AN56" s="199"/>
      <c r="AO56" s="199"/>
      <c r="AP56" s="199"/>
      <c r="AQ56" s="199"/>
      <c r="AR56" s="359" t="s">
        <v>46</v>
      </c>
      <c r="AS56" s="199"/>
      <c r="AT56" s="199"/>
      <c r="AU56" s="199"/>
      <c r="AV56" s="199"/>
      <c r="AW56" s="199"/>
      <c r="AX56" s="359" t="s">
        <v>47</v>
      </c>
      <c r="AY56" s="199"/>
      <c r="AZ56" s="199"/>
      <c r="BA56" s="199"/>
      <c r="BB56" s="199"/>
      <c r="BC56" s="199"/>
      <c r="BD56" s="199"/>
      <c r="BE56" s="359" t="s">
        <v>48</v>
      </c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</row>
    <row r="57" spans="1:82" ht="13.15" customHeight="1" x14ac:dyDescent="0.2">
      <c r="A57" s="378"/>
      <c r="B57" s="379"/>
      <c r="C57" s="379"/>
      <c r="D57" s="380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</row>
    <row r="58" spans="1:82" ht="24.75" customHeight="1" x14ac:dyDescent="0.2">
      <c r="A58" s="378"/>
      <c r="B58" s="379"/>
      <c r="C58" s="379"/>
      <c r="D58" s="380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359" t="s">
        <v>201</v>
      </c>
      <c r="BF58" s="199"/>
      <c r="BG58" s="199"/>
      <c r="BH58" s="199"/>
      <c r="BI58" s="199"/>
      <c r="BJ58" s="199"/>
      <c r="BK58" s="199"/>
      <c r="BL58" s="199"/>
      <c r="BM58" s="199"/>
      <c r="BN58" s="199"/>
      <c r="BO58" s="359" t="s">
        <v>199</v>
      </c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</row>
    <row r="59" spans="1:82" ht="24" customHeight="1" x14ac:dyDescent="0.2">
      <c r="A59" s="381"/>
      <c r="B59" s="382"/>
      <c r="C59" s="382"/>
      <c r="D59" s="383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385" t="s">
        <v>394</v>
      </c>
      <c r="BP59" s="386"/>
      <c r="BQ59" s="386"/>
      <c r="BR59" s="386"/>
      <c r="BS59" s="386"/>
      <c r="BT59" s="386"/>
      <c r="BU59" s="386"/>
      <c r="BV59" s="387"/>
      <c r="BW59" s="385" t="s">
        <v>415</v>
      </c>
      <c r="BX59" s="386"/>
      <c r="BY59" s="386"/>
      <c r="BZ59" s="386"/>
      <c r="CA59" s="386"/>
      <c r="CB59" s="386"/>
    </row>
    <row r="60" spans="1:82" ht="15" x14ac:dyDescent="0.2">
      <c r="A60" s="357">
        <v>1</v>
      </c>
      <c r="B60" s="288"/>
      <c r="C60" s="288"/>
      <c r="D60" s="288"/>
      <c r="E60" s="391">
        <v>2</v>
      </c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>
        <v>3</v>
      </c>
      <c r="AK60" s="391"/>
      <c r="AL60" s="391"/>
      <c r="AM60" s="391"/>
      <c r="AN60" s="391"/>
      <c r="AO60" s="391"/>
      <c r="AP60" s="391"/>
      <c r="AQ60" s="391"/>
      <c r="AR60" s="391">
        <v>4</v>
      </c>
      <c r="AS60" s="391"/>
      <c r="AT60" s="391"/>
      <c r="AU60" s="391"/>
      <c r="AV60" s="391"/>
      <c r="AW60" s="391"/>
      <c r="AX60" s="391">
        <v>5</v>
      </c>
      <c r="AY60" s="391"/>
      <c r="AZ60" s="391"/>
      <c r="BA60" s="391"/>
      <c r="BB60" s="391"/>
      <c r="BC60" s="391"/>
      <c r="BD60" s="391"/>
      <c r="BE60" s="391">
        <v>6</v>
      </c>
      <c r="BF60" s="391"/>
      <c r="BG60" s="391"/>
      <c r="BH60" s="391"/>
      <c r="BI60" s="391"/>
      <c r="BJ60" s="391"/>
      <c r="BK60" s="391"/>
      <c r="BL60" s="391"/>
      <c r="BM60" s="391"/>
      <c r="BN60" s="391"/>
      <c r="BO60" s="391">
        <v>7</v>
      </c>
      <c r="BP60" s="391"/>
      <c r="BQ60" s="391"/>
      <c r="BR60" s="391"/>
      <c r="BS60" s="391"/>
      <c r="BT60" s="391"/>
      <c r="BU60" s="391"/>
      <c r="BV60" s="391"/>
      <c r="BW60" s="391">
        <v>8</v>
      </c>
      <c r="BX60" s="391"/>
      <c r="BY60" s="391"/>
      <c r="BZ60" s="391"/>
      <c r="CA60" s="391"/>
      <c r="CB60" s="391"/>
    </row>
    <row r="61" spans="1:82" ht="22.5" customHeight="1" x14ac:dyDescent="0.25">
      <c r="A61" s="358" t="s">
        <v>108</v>
      </c>
      <c r="B61" s="358"/>
      <c r="C61" s="358"/>
      <c r="D61" s="358"/>
      <c r="E61" s="388" t="s">
        <v>363</v>
      </c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9"/>
      <c r="AK61" s="390"/>
      <c r="AL61" s="390"/>
      <c r="AM61" s="390"/>
      <c r="AN61" s="390"/>
      <c r="AO61" s="390"/>
      <c r="AP61" s="390"/>
      <c r="AQ61" s="390"/>
      <c r="AR61" s="389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40">
        <v>502376</v>
      </c>
      <c r="BF61" s="341"/>
      <c r="BG61" s="341"/>
      <c r="BH61" s="341"/>
      <c r="BI61" s="341"/>
      <c r="BJ61" s="341"/>
      <c r="BK61" s="341"/>
      <c r="BL61" s="341"/>
      <c r="BM61" s="341"/>
      <c r="BN61" s="341"/>
      <c r="BO61" s="340">
        <v>502376</v>
      </c>
      <c r="BP61" s="341"/>
      <c r="BQ61" s="341"/>
      <c r="BR61" s="341"/>
      <c r="BS61" s="341"/>
      <c r="BT61" s="341"/>
      <c r="BU61" s="341"/>
      <c r="BV61" s="341"/>
      <c r="BW61" s="341">
        <v>502376</v>
      </c>
      <c r="BX61" s="341"/>
      <c r="BY61" s="341"/>
      <c r="BZ61" s="341"/>
      <c r="CA61" s="341"/>
      <c r="CB61" s="341"/>
      <c r="CD61" s="15">
        <f>AJ61*AU61*BE61</f>
        <v>0</v>
      </c>
    </row>
    <row r="62" spans="1:82" ht="15" x14ac:dyDescent="0.25">
      <c r="A62" s="392"/>
      <c r="B62" s="393"/>
      <c r="C62" s="393"/>
      <c r="D62" s="394"/>
      <c r="E62" s="395" t="s">
        <v>31</v>
      </c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7"/>
      <c r="AJ62" s="434" t="s">
        <v>5</v>
      </c>
      <c r="AK62" s="435"/>
      <c r="AL62" s="435"/>
      <c r="AM62" s="435"/>
      <c r="AN62" s="435"/>
      <c r="AO62" s="435"/>
      <c r="AP62" s="435"/>
      <c r="AQ62" s="435"/>
      <c r="AR62" s="434" t="s">
        <v>5</v>
      </c>
      <c r="AS62" s="435"/>
      <c r="AT62" s="435"/>
      <c r="AU62" s="435" t="s">
        <v>5</v>
      </c>
      <c r="AV62" s="435"/>
      <c r="AW62" s="435"/>
      <c r="AX62" s="435" t="s">
        <v>5</v>
      </c>
      <c r="AY62" s="435"/>
      <c r="AZ62" s="435"/>
      <c r="BA62" s="435"/>
      <c r="BB62" s="435"/>
      <c r="BC62" s="435"/>
      <c r="BD62" s="435"/>
      <c r="BE62" s="411">
        <f>SUM(BE61:BE61)</f>
        <v>502376</v>
      </c>
      <c r="BF62" s="384"/>
      <c r="BG62" s="384"/>
      <c r="BH62" s="384"/>
      <c r="BI62" s="384"/>
      <c r="BJ62" s="384"/>
      <c r="BK62" s="384"/>
      <c r="BL62" s="384"/>
      <c r="BM62" s="384"/>
      <c r="BN62" s="384"/>
      <c r="BO62" s="411">
        <f>SUM(BO61:BO61)</f>
        <v>502376</v>
      </c>
      <c r="BP62" s="384"/>
      <c r="BQ62" s="384"/>
      <c r="BR62" s="384"/>
      <c r="BS62" s="384"/>
      <c r="BT62" s="384"/>
      <c r="BU62" s="384"/>
      <c r="BV62" s="384"/>
      <c r="BW62" s="384">
        <f>SUM(BW61:BW61)</f>
        <v>502376</v>
      </c>
      <c r="BX62" s="384"/>
      <c r="BY62" s="384"/>
      <c r="BZ62" s="384"/>
      <c r="CA62" s="384"/>
      <c r="CB62" s="384"/>
    </row>
    <row r="63" spans="1:82" ht="10.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2" ht="17.25" customHeight="1" x14ac:dyDescent="0.2">
      <c r="A64" s="294" t="s">
        <v>49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</row>
    <row r="65" spans="1:80" ht="14.2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12.75" customHeight="1" x14ac:dyDescent="0.2">
      <c r="A66" s="375" t="s">
        <v>25</v>
      </c>
      <c r="B66" s="376"/>
      <c r="C66" s="376"/>
      <c r="D66" s="377"/>
      <c r="E66" s="359" t="s">
        <v>26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359" t="s">
        <v>50</v>
      </c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359" t="s">
        <v>51</v>
      </c>
      <c r="AX66" s="199"/>
      <c r="AY66" s="199"/>
      <c r="AZ66" s="199"/>
      <c r="BA66" s="199"/>
      <c r="BB66" s="199"/>
      <c r="BC66" s="199"/>
      <c r="BD66" s="199"/>
      <c r="BE66" s="359" t="s">
        <v>52</v>
      </c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</row>
    <row r="67" spans="1:80" x14ac:dyDescent="0.2">
      <c r="A67" s="378"/>
      <c r="B67" s="379"/>
      <c r="C67" s="379"/>
      <c r="D67" s="380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</row>
    <row r="68" spans="1:80" ht="15" customHeight="1" x14ac:dyDescent="0.2">
      <c r="A68" s="378"/>
      <c r="B68" s="379"/>
      <c r="C68" s="379"/>
      <c r="D68" s="380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359" t="s">
        <v>201</v>
      </c>
      <c r="BF68" s="199"/>
      <c r="BG68" s="199"/>
      <c r="BH68" s="199"/>
      <c r="BI68" s="199"/>
      <c r="BJ68" s="199"/>
      <c r="BK68" s="199"/>
      <c r="BL68" s="199"/>
      <c r="BM68" s="199"/>
      <c r="BN68" s="199"/>
      <c r="BO68" s="359" t="s">
        <v>199</v>
      </c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</row>
    <row r="69" spans="1:80" ht="22.15" customHeight="1" x14ac:dyDescent="0.2">
      <c r="A69" s="381"/>
      <c r="B69" s="382"/>
      <c r="C69" s="382"/>
      <c r="D69" s="383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385" t="s">
        <v>394</v>
      </c>
      <c r="BP69" s="386"/>
      <c r="BQ69" s="386"/>
      <c r="BR69" s="386"/>
      <c r="BS69" s="386"/>
      <c r="BT69" s="386"/>
      <c r="BU69" s="386"/>
      <c r="BV69" s="387"/>
      <c r="BW69" s="385" t="s">
        <v>415</v>
      </c>
      <c r="BX69" s="386"/>
      <c r="BY69" s="386"/>
      <c r="BZ69" s="386"/>
      <c r="CA69" s="386"/>
      <c r="CB69" s="386"/>
    </row>
    <row r="70" spans="1:80" ht="13.15" customHeight="1" x14ac:dyDescent="0.2">
      <c r="A70" s="401">
        <v>1</v>
      </c>
      <c r="B70" s="402"/>
      <c r="C70" s="402"/>
      <c r="D70" s="403"/>
      <c r="E70" s="357">
        <v>2</v>
      </c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357">
        <v>3</v>
      </c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404">
        <v>4</v>
      </c>
      <c r="AX70" s="405"/>
      <c r="AY70" s="405"/>
      <c r="AZ70" s="405"/>
      <c r="BA70" s="405"/>
      <c r="BB70" s="405"/>
      <c r="BC70" s="405"/>
      <c r="BD70" s="406"/>
      <c r="BE70" s="404">
        <v>5</v>
      </c>
      <c r="BF70" s="405"/>
      <c r="BG70" s="405"/>
      <c r="BH70" s="405"/>
      <c r="BI70" s="405"/>
      <c r="BJ70" s="405"/>
      <c r="BK70" s="405"/>
      <c r="BL70" s="405"/>
      <c r="BM70" s="405"/>
      <c r="BN70" s="406"/>
      <c r="BO70" s="404">
        <v>6</v>
      </c>
      <c r="BP70" s="405"/>
      <c r="BQ70" s="405"/>
      <c r="BR70" s="405"/>
      <c r="BS70" s="405"/>
      <c r="BT70" s="405"/>
      <c r="BU70" s="405"/>
      <c r="BV70" s="406"/>
      <c r="BW70" s="404">
        <v>7</v>
      </c>
      <c r="BX70" s="405"/>
      <c r="BY70" s="405"/>
      <c r="BZ70" s="405"/>
      <c r="CA70" s="405"/>
      <c r="CB70" s="406"/>
    </row>
    <row r="71" spans="1:80" ht="27.75" customHeight="1" x14ac:dyDescent="0.25">
      <c r="A71" s="398" t="s">
        <v>108</v>
      </c>
      <c r="B71" s="399"/>
      <c r="C71" s="399"/>
      <c r="D71" s="400"/>
      <c r="E71" s="407" t="s">
        <v>53</v>
      </c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9" t="s">
        <v>54</v>
      </c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0"/>
      <c r="AW71" s="358">
        <v>12</v>
      </c>
      <c r="AX71" s="390"/>
      <c r="AY71" s="390"/>
      <c r="AZ71" s="390"/>
      <c r="BA71" s="390"/>
      <c r="BB71" s="390"/>
      <c r="BC71" s="390"/>
      <c r="BD71" s="390"/>
      <c r="BE71" s="340">
        <v>19999</v>
      </c>
      <c r="BF71" s="341"/>
      <c r="BG71" s="341"/>
      <c r="BH71" s="341"/>
      <c r="BI71" s="341"/>
      <c r="BJ71" s="341"/>
      <c r="BK71" s="341"/>
      <c r="BL71" s="341"/>
      <c r="BM71" s="341"/>
      <c r="BN71" s="341"/>
      <c r="BO71" s="340">
        <v>19999</v>
      </c>
      <c r="BP71" s="341"/>
      <c r="BQ71" s="341"/>
      <c r="BR71" s="341"/>
      <c r="BS71" s="341"/>
      <c r="BT71" s="341"/>
      <c r="BU71" s="341"/>
      <c r="BV71" s="341"/>
      <c r="BW71" s="340">
        <v>19999</v>
      </c>
      <c r="BX71" s="341"/>
      <c r="BY71" s="341"/>
      <c r="BZ71" s="341"/>
      <c r="CA71" s="341"/>
      <c r="CB71" s="341"/>
    </row>
    <row r="72" spans="1:80" ht="15" customHeight="1" x14ac:dyDescent="0.25">
      <c r="A72" s="398" t="s">
        <v>110</v>
      </c>
      <c r="B72" s="399"/>
      <c r="C72" s="399"/>
      <c r="D72" s="400"/>
      <c r="E72" s="407" t="s">
        <v>55</v>
      </c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9" t="s">
        <v>175</v>
      </c>
      <c r="AJ72" s="410"/>
      <c r="AK72" s="410"/>
      <c r="AL72" s="410"/>
      <c r="AM72" s="410"/>
      <c r="AN72" s="410" t="s">
        <v>56</v>
      </c>
      <c r="AO72" s="410"/>
      <c r="AP72" s="410"/>
      <c r="AQ72" s="410"/>
      <c r="AR72" s="410"/>
      <c r="AS72" s="410"/>
      <c r="AT72" s="410"/>
      <c r="AU72" s="410"/>
      <c r="AV72" s="410"/>
      <c r="AW72" s="358">
        <v>12</v>
      </c>
      <c r="AX72" s="390"/>
      <c r="AY72" s="390"/>
      <c r="AZ72" s="390"/>
      <c r="BA72" s="390"/>
      <c r="BB72" s="390"/>
      <c r="BC72" s="390"/>
      <c r="BD72" s="390">
        <v>12</v>
      </c>
      <c r="BE72" s="340">
        <v>20000</v>
      </c>
      <c r="BF72" s="341"/>
      <c r="BG72" s="341"/>
      <c r="BH72" s="341"/>
      <c r="BI72" s="341"/>
      <c r="BJ72" s="341"/>
      <c r="BK72" s="341"/>
      <c r="BL72" s="341"/>
      <c r="BM72" s="341"/>
      <c r="BN72" s="341"/>
      <c r="BO72" s="340">
        <v>20000</v>
      </c>
      <c r="BP72" s="341"/>
      <c r="BQ72" s="341"/>
      <c r="BR72" s="341"/>
      <c r="BS72" s="341"/>
      <c r="BT72" s="341"/>
      <c r="BU72" s="341"/>
      <c r="BV72" s="341"/>
      <c r="BW72" s="340">
        <v>20000</v>
      </c>
      <c r="BX72" s="341"/>
      <c r="BY72" s="341"/>
      <c r="BZ72" s="341"/>
      <c r="CA72" s="341"/>
      <c r="CB72" s="341"/>
    </row>
    <row r="73" spans="1:80" ht="26.25" customHeight="1" x14ac:dyDescent="0.25">
      <c r="A73" s="398" t="s">
        <v>112</v>
      </c>
      <c r="B73" s="399"/>
      <c r="C73" s="399"/>
      <c r="D73" s="400"/>
      <c r="E73" s="407" t="s">
        <v>57</v>
      </c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9" t="s">
        <v>58</v>
      </c>
      <c r="AJ73" s="410"/>
      <c r="AK73" s="410"/>
      <c r="AL73" s="410"/>
      <c r="AM73" s="410"/>
      <c r="AN73" s="410" t="s">
        <v>58</v>
      </c>
      <c r="AO73" s="410"/>
      <c r="AP73" s="410"/>
      <c r="AQ73" s="410"/>
      <c r="AR73" s="410"/>
      <c r="AS73" s="410"/>
      <c r="AT73" s="410"/>
      <c r="AU73" s="410"/>
      <c r="AV73" s="410"/>
      <c r="AW73" s="358">
        <v>12</v>
      </c>
      <c r="AX73" s="390"/>
      <c r="AY73" s="390"/>
      <c r="AZ73" s="390"/>
      <c r="BA73" s="390"/>
      <c r="BB73" s="390"/>
      <c r="BC73" s="390"/>
      <c r="BD73" s="390">
        <v>12</v>
      </c>
      <c r="BE73" s="340">
        <v>7410.12</v>
      </c>
      <c r="BF73" s="341"/>
      <c r="BG73" s="341"/>
      <c r="BH73" s="341"/>
      <c r="BI73" s="341"/>
      <c r="BJ73" s="341"/>
      <c r="BK73" s="341"/>
      <c r="BL73" s="341"/>
      <c r="BM73" s="341"/>
      <c r="BN73" s="341"/>
      <c r="BO73" s="340">
        <v>7410.12</v>
      </c>
      <c r="BP73" s="341"/>
      <c r="BQ73" s="341"/>
      <c r="BR73" s="341"/>
      <c r="BS73" s="341"/>
      <c r="BT73" s="341"/>
      <c r="BU73" s="341"/>
      <c r="BV73" s="341"/>
      <c r="BW73" s="340">
        <v>7410.12</v>
      </c>
      <c r="BX73" s="341"/>
      <c r="BY73" s="341"/>
      <c r="BZ73" s="341"/>
      <c r="CA73" s="341"/>
      <c r="CB73" s="341"/>
    </row>
    <row r="74" spans="1:80" ht="26.25" customHeight="1" x14ac:dyDescent="0.25">
      <c r="A74" s="398" t="s">
        <v>158</v>
      </c>
      <c r="B74" s="399"/>
      <c r="C74" s="399"/>
      <c r="D74" s="400"/>
      <c r="E74" s="407" t="s">
        <v>59</v>
      </c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9" t="s">
        <v>60</v>
      </c>
      <c r="AJ74" s="410"/>
      <c r="AK74" s="410"/>
      <c r="AL74" s="410"/>
      <c r="AM74" s="410"/>
      <c r="AN74" s="410" t="s">
        <v>60</v>
      </c>
      <c r="AO74" s="410"/>
      <c r="AP74" s="410"/>
      <c r="AQ74" s="410"/>
      <c r="AR74" s="410"/>
      <c r="AS74" s="410"/>
      <c r="AT74" s="410"/>
      <c r="AU74" s="410"/>
      <c r="AV74" s="410"/>
      <c r="AW74" s="358">
        <v>4</v>
      </c>
      <c r="AX74" s="390"/>
      <c r="AY74" s="390"/>
      <c r="AZ74" s="390"/>
      <c r="BA74" s="390"/>
      <c r="BB74" s="390"/>
      <c r="BC74" s="390"/>
      <c r="BD74" s="390">
        <v>4</v>
      </c>
      <c r="BE74" s="340">
        <v>32000</v>
      </c>
      <c r="BF74" s="341"/>
      <c r="BG74" s="341"/>
      <c r="BH74" s="341"/>
      <c r="BI74" s="341"/>
      <c r="BJ74" s="341"/>
      <c r="BK74" s="341"/>
      <c r="BL74" s="341"/>
      <c r="BM74" s="341"/>
      <c r="BN74" s="341"/>
      <c r="BO74" s="340">
        <v>32000</v>
      </c>
      <c r="BP74" s="341"/>
      <c r="BQ74" s="341"/>
      <c r="BR74" s="341"/>
      <c r="BS74" s="341"/>
      <c r="BT74" s="341"/>
      <c r="BU74" s="341"/>
      <c r="BV74" s="341"/>
      <c r="BW74" s="340">
        <v>32000</v>
      </c>
      <c r="BX74" s="341"/>
      <c r="BY74" s="341"/>
      <c r="BZ74" s="341"/>
      <c r="CA74" s="341"/>
      <c r="CB74" s="341"/>
    </row>
    <row r="75" spans="1:80" ht="27" customHeight="1" x14ac:dyDescent="0.25">
      <c r="A75" s="398" t="s">
        <v>436</v>
      </c>
      <c r="B75" s="399"/>
      <c r="C75" s="399"/>
      <c r="D75" s="400"/>
      <c r="E75" s="407" t="s">
        <v>61</v>
      </c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9" t="s">
        <v>62</v>
      </c>
      <c r="AJ75" s="410"/>
      <c r="AK75" s="410"/>
      <c r="AL75" s="410"/>
      <c r="AM75" s="410"/>
      <c r="AN75" s="410" t="s">
        <v>62</v>
      </c>
      <c r="AO75" s="410"/>
      <c r="AP75" s="410"/>
      <c r="AQ75" s="410"/>
      <c r="AR75" s="410"/>
      <c r="AS75" s="410"/>
      <c r="AT75" s="410"/>
      <c r="AU75" s="410"/>
      <c r="AV75" s="410"/>
      <c r="AW75" s="358">
        <v>12</v>
      </c>
      <c r="AX75" s="390"/>
      <c r="AY75" s="390"/>
      <c r="AZ75" s="390"/>
      <c r="BA75" s="390"/>
      <c r="BB75" s="390"/>
      <c r="BC75" s="390"/>
      <c r="BD75" s="390">
        <v>12</v>
      </c>
      <c r="BE75" s="340">
        <v>12000</v>
      </c>
      <c r="BF75" s="341"/>
      <c r="BG75" s="341"/>
      <c r="BH75" s="341"/>
      <c r="BI75" s="341"/>
      <c r="BJ75" s="341"/>
      <c r="BK75" s="341"/>
      <c r="BL75" s="341"/>
      <c r="BM75" s="341"/>
      <c r="BN75" s="341"/>
      <c r="BO75" s="340">
        <v>12000</v>
      </c>
      <c r="BP75" s="341"/>
      <c r="BQ75" s="341"/>
      <c r="BR75" s="341"/>
      <c r="BS75" s="341"/>
      <c r="BT75" s="341"/>
      <c r="BU75" s="341"/>
      <c r="BV75" s="341"/>
      <c r="BW75" s="340">
        <v>12000</v>
      </c>
      <c r="BX75" s="341"/>
      <c r="BY75" s="341"/>
      <c r="BZ75" s="341"/>
      <c r="CA75" s="341"/>
      <c r="CB75" s="341"/>
    </row>
    <row r="76" spans="1:80" ht="25.15" customHeight="1" x14ac:dyDescent="0.25">
      <c r="A76" s="398" t="s">
        <v>437</v>
      </c>
      <c r="B76" s="399"/>
      <c r="C76" s="399"/>
      <c r="D76" s="400"/>
      <c r="E76" s="407" t="s">
        <v>63</v>
      </c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9" t="s">
        <v>202</v>
      </c>
      <c r="AJ76" s="410"/>
      <c r="AK76" s="410"/>
      <c r="AL76" s="410"/>
      <c r="AM76" s="410"/>
      <c r="AN76" s="410" t="s">
        <v>64</v>
      </c>
      <c r="AO76" s="410"/>
      <c r="AP76" s="410"/>
      <c r="AQ76" s="410"/>
      <c r="AR76" s="410"/>
      <c r="AS76" s="410"/>
      <c r="AT76" s="410"/>
      <c r="AU76" s="410"/>
      <c r="AV76" s="410"/>
      <c r="AW76" s="358">
        <v>2</v>
      </c>
      <c r="AX76" s="390"/>
      <c r="AY76" s="390"/>
      <c r="AZ76" s="390"/>
      <c r="BA76" s="390"/>
      <c r="BB76" s="390"/>
      <c r="BC76" s="390"/>
      <c r="BD76" s="390">
        <v>2</v>
      </c>
      <c r="BE76" s="340">
        <v>20000</v>
      </c>
      <c r="BF76" s="341"/>
      <c r="BG76" s="341"/>
      <c r="BH76" s="341"/>
      <c r="BI76" s="341"/>
      <c r="BJ76" s="341"/>
      <c r="BK76" s="341"/>
      <c r="BL76" s="341"/>
      <c r="BM76" s="341"/>
      <c r="BN76" s="341"/>
      <c r="BO76" s="340">
        <v>20000</v>
      </c>
      <c r="BP76" s="341"/>
      <c r="BQ76" s="341"/>
      <c r="BR76" s="341"/>
      <c r="BS76" s="341"/>
      <c r="BT76" s="341"/>
      <c r="BU76" s="341"/>
      <c r="BV76" s="341"/>
      <c r="BW76" s="340">
        <v>20000</v>
      </c>
      <c r="BX76" s="341"/>
      <c r="BY76" s="341"/>
      <c r="BZ76" s="341"/>
      <c r="CA76" s="341"/>
      <c r="CB76" s="341"/>
    </row>
    <row r="77" spans="1:80" ht="27" customHeight="1" x14ac:dyDescent="0.25">
      <c r="A77" s="398" t="s">
        <v>405</v>
      </c>
      <c r="B77" s="399"/>
      <c r="C77" s="399"/>
      <c r="D77" s="400"/>
      <c r="E77" s="407" t="s">
        <v>65</v>
      </c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9" t="s">
        <v>203</v>
      </c>
      <c r="AJ77" s="410"/>
      <c r="AK77" s="410"/>
      <c r="AL77" s="410"/>
      <c r="AM77" s="410"/>
      <c r="AN77" s="410" t="s">
        <v>66</v>
      </c>
      <c r="AO77" s="410"/>
      <c r="AP77" s="410"/>
      <c r="AQ77" s="410"/>
      <c r="AR77" s="410"/>
      <c r="AS77" s="410"/>
      <c r="AT77" s="410"/>
      <c r="AU77" s="410"/>
      <c r="AV77" s="410"/>
      <c r="AW77" s="358">
        <v>12</v>
      </c>
      <c r="AX77" s="390"/>
      <c r="AY77" s="390"/>
      <c r="AZ77" s="390"/>
      <c r="BA77" s="390"/>
      <c r="BB77" s="390"/>
      <c r="BC77" s="390"/>
      <c r="BD77" s="390">
        <v>12</v>
      </c>
      <c r="BE77" s="340">
        <v>19440</v>
      </c>
      <c r="BF77" s="341"/>
      <c r="BG77" s="341"/>
      <c r="BH77" s="341"/>
      <c r="BI77" s="341"/>
      <c r="BJ77" s="341"/>
      <c r="BK77" s="341"/>
      <c r="BL77" s="341"/>
      <c r="BM77" s="341"/>
      <c r="BN77" s="341"/>
      <c r="BO77" s="340">
        <v>19440</v>
      </c>
      <c r="BP77" s="341"/>
      <c r="BQ77" s="341"/>
      <c r="BR77" s="341"/>
      <c r="BS77" s="341"/>
      <c r="BT77" s="341"/>
      <c r="BU77" s="341"/>
      <c r="BV77" s="341"/>
      <c r="BW77" s="340">
        <v>19440</v>
      </c>
      <c r="BX77" s="341"/>
      <c r="BY77" s="341"/>
      <c r="BZ77" s="341"/>
      <c r="CA77" s="341"/>
      <c r="CB77" s="341"/>
    </row>
    <row r="78" spans="1:80" ht="15" customHeight="1" x14ac:dyDescent="0.25">
      <c r="A78" s="398" t="s">
        <v>438</v>
      </c>
      <c r="B78" s="399"/>
      <c r="C78" s="399"/>
      <c r="D78" s="400"/>
      <c r="E78" s="407" t="s">
        <v>67</v>
      </c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9" t="s">
        <v>68</v>
      </c>
      <c r="AJ78" s="410"/>
      <c r="AK78" s="410"/>
      <c r="AL78" s="410"/>
      <c r="AM78" s="410"/>
      <c r="AN78" s="410" t="s">
        <v>68</v>
      </c>
      <c r="AO78" s="410"/>
      <c r="AP78" s="410"/>
      <c r="AQ78" s="410"/>
      <c r="AR78" s="410"/>
      <c r="AS78" s="410"/>
      <c r="AT78" s="410"/>
      <c r="AU78" s="410"/>
      <c r="AV78" s="410"/>
      <c r="AW78" s="358">
        <v>12</v>
      </c>
      <c r="AX78" s="390"/>
      <c r="AY78" s="390"/>
      <c r="AZ78" s="390"/>
      <c r="BA78" s="390"/>
      <c r="BB78" s="390"/>
      <c r="BC78" s="390"/>
      <c r="BD78" s="390">
        <v>12</v>
      </c>
      <c r="BE78" s="340">
        <v>4980</v>
      </c>
      <c r="BF78" s="341"/>
      <c r="BG78" s="341"/>
      <c r="BH78" s="341"/>
      <c r="BI78" s="341"/>
      <c r="BJ78" s="341"/>
      <c r="BK78" s="341"/>
      <c r="BL78" s="341"/>
      <c r="BM78" s="341"/>
      <c r="BN78" s="341"/>
      <c r="BO78" s="340">
        <v>4980</v>
      </c>
      <c r="BP78" s="341"/>
      <c r="BQ78" s="341"/>
      <c r="BR78" s="341"/>
      <c r="BS78" s="341"/>
      <c r="BT78" s="341"/>
      <c r="BU78" s="341"/>
      <c r="BV78" s="341"/>
      <c r="BW78" s="340">
        <v>4980</v>
      </c>
      <c r="BX78" s="341"/>
      <c r="BY78" s="341"/>
      <c r="BZ78" s="341"/>
      <c r="CA78" s="341"/>
      <c r="CB78" s="341"/>
    </row>
    <row r="79" spans="1:80" ht="26.25" customHeight="1" x14ac:dyDescent="0.25">
      <c r="A79" s="398" t="s">
        <v>439</v>
      </c>
      <c r="B79" s="399"/>
      <c r="C79" s="399"/>
      <c r="D79" s="400"/>
      <c r="E79" s="407" t="s">
        <v>69</v>
      </c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9" t="s">
        <v>70</v>
      </c>
      <c r="AJ79" s="410"/>
      <c r="AK79" s="410"/>
      <c r="AL79" s="410"/>
      <c r="AM79" s="410"/>
      <c r="AN79" s="410" t="s">
        <v>70</v>
      </c>
      <c r="AO79" s="410"/>
      <c r="AP79" s="410"/>
      <c r="AQ79" s="410"/>
      <c r="AR79" s="410"/>
      <c r="AS79" s="410"/>
      <c r="AT79" s="410"/>
      <c r="AU79" s="410"/>
      <c r="AV79" s="410"/>
      <c r="AW79" s="358">
        <v>1</v>
      </c>
      <c r="AX79" s="390"/>
      <c r="AY79" s="390"/>
      <c r="AZ79" s="390"/>
      <c r="BA79" s="390"/>
      <c r="BB79" s="390"/>
      <c r="BC79" s="390"/>
      <c r="BD79" s="390">
        <v>1</v>
      </c>
      <c r="BE79" s="340">
        <v>7000</v>
      </c>
      <c r="BF79" s="341"/>
      <c r="BG79" s="341"/>
      <c r="BH79" s="341"/>
      <c r="BI79" s="341"/>
      <c r="BJ79" s="341"/>
      <c r="BK79" s="341"/>
      <c r="BL79" s="341"/>
      <c r="BM79" s="341"/>
      <c r="BN79" s="341"/>
      <c r="BO79" s="340">
        <v>7000</v>
      </c>
      <c r="BP79" s="341"/>
      <c r="BQ79" s="341"/>
      <c r="BR79" s="341"/>
      <c r="BS79" s="341"/>
      <c r="BT79" s="341"/>
      <c r="BU79" s="341"/>
      <c r="BV79" s="341"/>
      <c r="BW79" s="340">
        <v>7000</v>
      </c>
      <c r="BX79" s="341"/>
      <c r="BY79" s="341"/>
      <c r="BZ79" s="341"/>
      <c r="CA79" s="341"/>
      <c r="CB79" s="341"/>
    </row>
    <row r="80" spans="1:80" ht="29.25" customHeight="1" x14ac:dyDescent="0.25">
      <c r="A80" s="398" t="s">
        <v>440</v>
      </c>
      <c r="B80" s="399"/>
      <c r="C80" s="399"/>
      <c r="D80" s="400"/>
      <c r="E80" s="407" t="s">
        <v>71</v>
      </c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9" t="s">
        <v>72</v>
      </c>
      <c r="AJ80" s="410"/>
      <c r="AK80" s="410"/>
      <c r="AL80" s="410"/>
      <c r="AM80" s="410"/>
      <c r="AN80" s="410" t="s">
        <v>72</v>
      </c>
      <c r="AO80" s="410"/>
      <c r="AP80" s="410"/>
      <c r="AQ80" s="410"/>
      <c r="AR80" s="410"/>
      <c r="AS80" s="410"/>
      <c r="AT80" s="410"/>
      <c r="AU80" s="410"/>
      <c r="AV80" s="410"/>
      <c r="AW80" s="358">
        <v>1</v>
      </c>
      <c r="AX80" s="390"/>
      <c r="AY80" s="390"/>
      <c r="AZ80" s="390"/>
      <c r="BA80" s="390"/>
      <c r="BB80" s="390"/>
      <c r="BC80" s="390"/>
      <c r="BD80" s="390">
        <v>1</v>
      </c>
      <c r="BE80" s="340">
        <v>5500</v>
      </c>
      <c r="BF80" s="341"/>
      <c r="BG80" s="341"/>
      <c r="BH80" s="341"/>
      <c r="BI80" s="341"/>
      <c r="BJ80" s="341"/>
      <c r="BK80" s="341"/>
      <c r="BL80" s="341"/>
      <c r="BM80" s="341"/>
      <c r="BN80" s="341"/>
      <c r="BO80" s="340">
        <v>5500</v>
      </c>
      <c r="BP80" s="341"/>
      <c r="BQ80" s="341"/>
      <c r="BR80" s="341"/>
      <c r="BS80" s="341"/>
      <c r="BT80" s="341"/>
      <c r="BU80" s="341"/>
      <c r="BV80" s="341"/>
      <c r="BW80" s="340">
        <v>5500</v>
      </c>
      <c r="BX80" s="341"/>
      <c r="BY80" s="341"/>
      <c r="BZ80" s="341"/>
      <c r="CA80" s="341"/>
      <c r="CB80" s="341"/>
    </row>
    <row r="81" spans="1:80" ht="25.5" customHeight="1" x14ac:dyDescent="0.25">
      <c r="A81" s="398" t="s">
        <v>441</v>
      </c>
      <c r="B81" s="399"/>
      <c r="C81" s="399"/>
      <c r="D81" s="400"/>
      <c r="E81" s="407" t="s">
        <v>73</v>
      </c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9" t="s">
        <v>74</v>
      </c>
      <c r="AJ81" s="410"/>
      <c r="AK81" s="410"/>
      <c r="AL81" s="410"/>
      <c r="AM81" s="410"/>
      <c r="AN81" s="410" t="s">
        <v>74</v>
      </c>
      <c r="AO81" s="410"/>
      <c r="AP81" s="410"/>
      <c r="AQ81" s="410"/>
      <c r="AR81" s="410"/>
      <c r="AS81" s="410"/>
      <c r="AT81" s="410"/>
      <c r="AU81" s="410"/>
      <c r="AV81" s="410"/>
      <c r="AW81" s="358">
        <v>2</v>
      </c>
      <c r="AX81" s="390"/>
      <c r="AY81" s="390"/>
      <c r="AZ81" s="390"/>
      <c r="BA81" s="390"/>
      <c r="BB81" s="390"/>
      <c r="BC81" s="390"/>
      <c r="BD81" s="390">
        <v>2</v>
      </c>
      <c r="BE81" s="340">
        <v>20000</v>
      </c>
      <c r="BF81" s="341"/>
      <c r="BG81" s="341"/>
      <c r="BH81" s="341"/>
      <c r="BI81" s="341"/>
      <c r="BJ81" s="341"/>
      <c r="BK81" s="341"/>
      <c r="BL81" s="341"/>
      <c r="BM81" s="341"/>
      <c r="BN81" s="341"/>
      <c r="BO81" s="340">
        <v>20000</v>
      </c>
      <c r="BP81" s="341"/>
      <c r="BQ81" s="341"/>
      <c r="BR81" s="341"/>
      <c r="BS81" s="341"/>
      <c r="BT81" s="341"/>
      <c r="BU81" s="341"/>
      <c r="BV81" s="341"/>
      <c r="BW81" s="340">
        <v>20000</v>
      </c>
      <c r="BX81" s="341"/>
      <c r="BY81" s="341"/>
      <c r="BZ81" s="341"/>
      <c r="CA81" s="341"/>
      <c r="CB81" s="341"/>
    </row>
    <row r="82" spans="1:80" ht="25.5" customHeight="1" x14ac:dyDescent="0.25">
      <c r="A82" s="398" t="s">
        <v>442</v>
      </c>
      <c r="B82" s="399"/>
      <c r="C82" s="399"/>
      <c r="D82" s="400"/>
      <c r="E82" s="407" t="s">
        <v>435</v>
      </c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9" t="s">
        <v>445</v>
      </c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358"/>
      <c r="AX82" s="390"/>
      <c r="AY82" s="390"/>
      <c r="AZ82" s="390"/>
      <c r="BA82" s="390"/>
      <c r="BB82" s="390"/>
      <c r="BC82" s="390"/>
      <c r="BD82" s="390"/>
      <c r="BE82" s="340">
        <f>117815.36-70000</f>
        <v>47815.360000000001</v>
      </c>
      <c r="BF82" s="341"/>
      <c r="BG82" s="341"/>
      <c r="BH82" s="341"/>
      <c r="BI82" s="341"/>
      <c r="BJ82" s="341"/>
      <c r="BK82" s="341"/>
      <c r="BL82" s="341"/>
      <c r="BM82" s="341"/>
      <c r="BN82" s="341"/>
      <c r="BO82" s="340">
        <v>117815.36</v>
      </c>
      <c r="BP82" s="341"/>
      <c r="BQ82" s="341"/>
      <c r="BR82" s="341"/>
      <c r="BS82" s="341"/>
      <c r="BT82" s="341"/>
      <c r="BU82" s="341"/>
      <c r="BV82" s="341"/>
      <c r="BW82" s="340">
        <v>117815.36</v>
      </c>
      <c r="BX82" s="341"/>
      <c r="BY82" s="341"/>
      <c r="BZ82" s="341"/>
      <c r="CA82" s="341"/>
      <c r="CB82" s="341"/>
    </row>
    <row r="83" spans="1:80" ht="25.5" customHeight="1" x14ac:dyDescent="0.25">
      <c r="A83" s="398" t="s">
        <v>443</v>
      </c>
      <c r="B83" s="399"/>
      <c r="C83" s="399"/>
      <c r="D83" s="400"/>
      <c r="E83" s="407" t="s">
        <v>434</v>
      </c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9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358"/>
      <c r="AX83" s="390"/>
      <c r="AY83" s="390"/>
      <c r="AZ83" s="390"/>
      <c r="BA83" s="390"/>
      <c r="BB83" s="390"/>
      <c r="BC83" s="390"/>
      <c r="BD83" s="390"/>
      <c r="BE83" s="340">
        <v>7800</v>
      </c>
      <c r="BF83" s="341"/>
      <c r="BG83" s="341"/>
      <c r="BH83" s="341"/>
      <c r="BI83" s="341"/>
      <c r="BJ83" s="341"/>
      <c r="BK83" s="341"/>
      <c r="BL83" s="341"/>
      <c r="BM83" s="341"/>
      <c r="BN83" s="341"/>
      <c r="BO83" s="340">
        <v>7800</v>
      </c>
      <c r="BP83" s="341"/>
      <c r="BQ83" s="341"/>
      <c r="BR83" s="341"/>
      <c r="BS83" s="341"/>
      <c r="BT83" s="341"/>
      <c r="BU83" s="341"/>
      <c r="BV83" s="341"/>
      <c r="BW83" s="340">
        <v>7800</v>
      </c>
      <c r="BX83" s="341"/>
      <c r="BY83" s="341"/>
      <c r="BZ83" s="341"/>
      <c r="CA83" s="341"/>
      <c r="CB83" s="341"/>
    </row>
    <row r="84" spans="1:80" ht="41.25" customHeight="1" x14ac:dyDescent="0.25">
      <c r="A84" s="398" t="s">
        <v>444</v>
      </c>
      <c r="B84" s="399"/>
      <c r="C84" s="399"/>
      <c r="D84" s="400"/>
      <c r="E84" s="407" t="s">
        <v>75</v>
      </c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9" t="s">
        <v>72</v>
      </c>
      <c r="AJ84" s="410"/>
      <c r="AK84" s="410"/>
      <c r="AL84" s="410"/>
      <c r="AM84" s="410"/>
      <c r="AN84" s="410" t="s">
        <v>76</v>
      </c>
      <c r="AO84" s="410"/>
      <c r="AP84" s="410"/>
      <c r="AQ84" s="410"/>
      <c r="AR84" s="410"/>
      <c r="AS84" s="410"/>
      <c r="AT84" s="410"/>
      <c r="AU84" s="410"/>
      <c r="AV84" s="410"/>
      <c r="AW84" s="358">
        <v>4</v>
      </c>
      <c r="AX84" s="390"/>
      <c r="AY84" s="390"/>
      <c r="AZ84" s="390"/>
      <c r="BA84" s="390"/>
      <c r="BB84" s="390"/>
      <c r="BC84" s="390"/>
      <c r="BD84" s="390">
        <v>4</v>
      </c>
      <c r="BE84" s="340">
        <v>19800</v>
      </c>
      <c r="BF84" s="341"/>
      <c r="BG84" s="341"/>
      <c r="BH84" s="341"/>
      <c r="BI84" s="341"/>
      <c r="BJ84" s="341"/>
      <c r="BK84" s="341"/>
      <c r="BL84" s="341"/>
      <c r="BM84" s="341"/>
      <c r="BN84" s="341"/>
      <c r="BO84" s="340">
        <v>19800</v>
      </c>
      <c r="BP84" s="341"/>
      <c r="BQ84" s="341"/>
      <c r="BR84" s="341"/>
      <c r="BS84" s="341"/>
      <c r="BT84" s="341"/>
      <c r="BU84" s="341"/>
      <c r="BV84" s="341"/>
      <c r="BW84" s="340">
        <v>19800</v>
      </c>
      <c r="BX84" s="341"/>
      <c r="BY84" s="341"/>
      <c r="BZ84" s="341"/>
      <c r="CA84" s="341"/>
      <c r="CB84" s="341"/>
    </row>
    <row r="85" spans="1:80" ht="15.75" customHeight="1" x14ac:dyDescent="0.25">
      <c r="A85" s="392"/>
      <c r="B85" s="393"/>
      <c r="C85" s="393"/>
      <c r="D85" s="394"/>
      <c r="E85" s="446" t="s">
        <v>31</v>
      </c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8" t="s">
        <v>5</v>
      </c>
      <c r="AJ85" s="449"/>
      <c r="AK85" s="449"/>
      <c r="AL85" s="449"/>
      <c r="AM85" s="449"/>
      <c r="AN85" s="449" t="s">
        <v>5</v>
      </c>
      <c r="AO85" s="449"/>
      <c r="AP85" s="449"/>
      <c r="AQ85" s="449"/>
      <c r="AR85" s="449"/>
      <c r="AS85" s="449"/>
      <c r="AT85" s="449"/>
      <c r="AU85" s="449"/>
      <c r="AV85" s="449"/>
      <c r="AW85" s="450" t="s">
        <v>5</v>
      </c>
      <c r="AX85" s="435"/>
      <c r="AY85" s="435"/>
      <c r="AZ85" s="435"/>
      <c r="BA85" s="435"/>
      <c r="BB85" s="435"/>
      <c r="BC85" s="435"/>
      <c r="BD85" s="435" t="s">
        <v>5</v>
      </c>
      <c r="BE85" s="411">
        <f>SUM(BE71:BE84)</f>
        <v>243744.47999999998</v>
      </c>
      <c r="BF85" s="384"/>
      <c r="BG85" s="384"/>
      <c r="BH85" s="384"/>
      <c r="BI85" s="384"/>
      <c r="BJ85" s="384"/>
      <c r="BK85" s="384"/>
      <c r="BL85" s="384"/>
      <c r="BM85" s="384"/>
      <c r="BN85" s="384"/>
      <c r="BO85" s="411">
        <f>SUM(BO71:BO84)</f>
        <v>313744.48</v>
      </c>
      <c r="BP85" s="384"/>
      <c r="BQ85" s="384"/>
      <c r="BR85" s="384"/>
      <c r="BS85" s="384"/>
      <c r="BT85" s="384"/>
      <c r="BU85" s="384"/>
      <c r="BV85" s="384"/>
      <c r="BW85" s="411">
        <f>SUM(BW71:BW84)</f>
        <v>313744.48</v>
      </c>
      <c r="BX85" s="384"/>
      <c r="BY85" s="384"/>
      <c r="BZ85" s="384"/>
      <c r="CA85" s="384"/>
      <c r="CB85" s="384"/>
    </row>
    <row r="86" spans="1:80" ht="12.75" customHeight="1" x14ac:dyDescent="0.25"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7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23"/>
      <c r="AX86" s="39"/>
      <c r="AY86" s="39"/>
      <c r="AZ86" s="39"/>
      <c r="BA86" s="39"/>
      <c r="BB86" s="39"/>
      <c r="BC86" s="39"/>
      <c r="BD86" s="39"/>
      <c r="BE86" s="23"/>
      <c r="BF86" s="39"/>
      <c r="BG86" s="39"/>
      <c r="BH86" s="39"/>
      <c r="BI86" s="39"/>
      <c r="BJ86" s="39"/>
      <c r="BK86" s="39"/>
      <c r="BL86" s="39"/>
      <c r="BM86" s="39"/>
      <c r="BN86" s="39"/>
      <c r="BO86" s="22"/>
      <c r="BP86" s="39"/>
      <c r="BQ86" s="39"/>
      <c r="BR86" s="39"/>
      <c r="BS86" s="39"/>
      <c r="BT86" s="39"/>
      <c r="BU86" s="39"/>
      <c r="BV86" s="39"/>
      <c r="BW86" s="22"/>
      <c r="BX86" s="39"/>
      <c r="BY86" s="39"/>
      <c r="BZ86" s="39"/>
      <c r="CA86" s="39"/>
      <c r="CB86" s="39"/>
    </row>
    <row r="87" spans="1:80" ht="14.45" customHeight="1" x14ac:dyDescent="0.2">
      <c r="A87" s="352" t="s">
        <v>77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</row>
    <row r="88" spans="1:8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13.15" customHeight="1" x14ac:dyDescent="0.2">
      <c r="A89" s="375" t="s">
        <v>25</v>
      </c>
      <c r="B89" s="376"/>
      <c r="C89" s="376"/>
      <c r="D89" s="377"/>
      <c r="E89" s="375" t="s">
        <v>26</v>
      </c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7"/>
      <c r="AS89" s="375" t="s">
        <v>78</v>
      </c>
      <c r="AT89" s="436"/>
      <c r="AU89" s="436"/>
      <c r="AV89" s="436"/>
      <c r="AW89" s="436"/>
      <c r="AX89" s="436"/>
      <c r="AY89" s="436"/>
      <c r="AZ89" s="436"/>
      <c r="BA89" s="436"/>
      <c r="BB89" s="437"/>
      <c r="BC89" s="40"/>
      <c r="BD89" s="359" t="s">
        <v>79</v>
      </c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</row>
    <row r="90" spans="1:80" ht="14.45" customHeight="1" x14ac:dyDescent="0.2">
      <c r="A90" s="378"/>
      <c r="B90" s="379"/>
      <c r="C90" s="379"/>
      <c r="D90" s="380"/>
      <c r="E90" s="438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40"/>
      <c r="AS90" s="438"/>
      <c r="AT90" s="439"/>
      <c r="AU90" s="439"/>
      <c r="AV90" s="439"/>
      <c r="AW90" s="439"/>
      <c r="AX90" s="439"/>
      <c r="AY90" s="439"/>
      <c r="AZ90" s="439"/>
      <c r="BA90" s="439"/>
      <c r="BB90" s="440"/>
      <c r="BC90" s="40"/>
      <c r="BD90" s="359" t="s">
        <v>201</v>
      </c>
      <c r="BE90" s="199"/>
      <c r="BF90" s="199"/>
      <c r="BG90" s="199"/>
      <c r="BH90" s="199"/>
      <c r="BI90" s="199"/>
      <c r="BJ90" s="199"/>
      <c r="BK90" s="199"/>
      <c r="BL90" s="199"/>
      <c r="BM90" s="199"/>
      <c r="BN90" s="359" t="s">
        <v>199</v>
      </c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</row>
    <row r="91" spans="1:80" ht="14.45" customHeight="1" x14ac:dyDescent="0.2">
      <c r="A91" s="381"/>
      <c r="B91" s="382"/>
      <c r="C91" s="382"/>
      <c r="D91" s="383"/>
      <c r="E91" s="441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2"/>
      <c r="AL91" s="442"/>
      <c r="AM91" s="442"/>
      <c r="AN91" s="442"/>
      <c r="AO91" s="442"/>
      <c r="AP91" s="442"/>
      <c r="AQ91" s="442"/>
      <c r="AR91" s="443"/>
      <c r="AS91" s="441"/>
      <c r="AT91" s="442"/>
      <c r="AU91" s="442"/>
      <c r="AV91" s="442"/>
      <c r="AW91" s="442"/>
      <c r="AX91" s="442"/>
      <c r="AY91" s="442"/>
      <c r="AZ91" s="442"/>
      <c r="BA91" s="442"/>
      <c r="BB91" s="443"/>
      <c r="BC91" s="40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359" t="s">
        <v>394</v>
      </c>
      <c r="BO91" s="199"/>
      <c r="BP91" s="199"/>
      <c r="BQ91" s="199"/>
      <c r="BR91" s="199"/>
      <c r="BS91" s="199"/>
      <c r="BT91" s="199"/>
      <c r="BU91" s="199"/>
      <c r="BV91" s="199"/>
      <c r="BW91" s="385" t="s">
        <v>415</v>
      </c>
      <c r="BX91" s="386"/>
      <c r="BY91" s="386"/>
      <c r="BZ91" s="386"/>
      <c r="CA91" s="386"/>
      <c r="CB91" s="386"/>
    </row>
    <row r="92" spans="1:80" ht="12.75" customHeight="1" x14ac:dyDescent="0.2">
      <c r="A92" s="401">
        <v>1</v>
      </c>
      <c r="B92" s="402"/>
      <c r="C92" s="402"/>
      <c r="D92" s="403"/>
      <c r="E92" s="401">
        <v>2</v>
      </c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4"/>
      <c r="AQ92" s="444"/>
      <c r="AR92" s="445"/>
      <c r="AS92" s="401">
        <v>3</v>
      </c>
      <c r="AT92" s="444"/>
      <c r="AU92" s="444"/>
      <c r="AV92" s="444"/>
      <c r="AW92" s="444"/>
      <c r="AX92" s="444"/>
      <c r="AY92" s="444"/>
      <c r="AZ92" s="444"/>
      <c r="BA92" s="444"/>
      <c r="BB92" s="445"/>
      <c r="BC92" s="41"/>
      <c r="BD92" s="357">
        <v>4</v>
      </c>
      <c r="BE92" s="357"/>
      <c r="BF92" s="357"/>
      <c r="BG92" s="357"/>
      <c r="BH92" s="357"/>
      <c r="BI92" s="357"/>
      <c r="BJ92" s="357"/>
      <c r="BK92" s="357"/>
      <c r="BL92" s="357"/>
      <c r="BM92" s="357"/>
      <c r="BN92" s="357">
        <v>5</v>
      </c>
      <c r="BO92" s="288"/>
      <c r="BP92" s="288"/>
      <c r="BQ92" s="288"/>
      <c r="BR92" s="288"/>
      <c r="BS92" s="288"/>
      <c r="BT92" s="288"/>
      <c r="BU92" s="288"/>
      <c r="BV92" s="288"/>
      <c r="BW92" s="357">
        <v>6</v>
      </c>
      <c r="BX92" s="288"/>
      <c r="BY92" s="288"/>
      <c r="BZ92" s="288"/>
      <c r="CA92" s="288"/>
      <c r="CB92" s="288"/>
    </row>
    <row r="93" spans="1:80" ht="13.15" customHeight="1" x14ac:dyDescent="0.25">
      <c r="A93" s="398" t="s">
        <v>108</v>
      </c>
      <c r="B93" s="399"/>
      <c r="C93" s="399"/>
      <c r="D93" s="400"/>
      <c r="E93" s="418" t="s">
        <v>80</v>
      </c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19"/>
      <c r="AL93" s="419"/>
      <c r="AM93" s="419"/>
      <c r="AN93" s="419"/>
      <c r="AO93" s="419"/>
      <c r="AP93" s="419"/>
      <c r="AQ93" s="419"/>
      <c r="AR93" s="420"/>
      <c r="AS93" s="421">
        <v>3</v>
      </c>
      <c r="AT93" s="422"/>
      <c r="AU93" s="422"/>
      <c r="AV93" s="422"/>
      <c r="AW93" s="422"/>
      <c r="AX93" s="422"/>
      <c r="AY93" s="422"/>
      <c r="AZ93" s="422"/>
      <c r="BA93" s="422"/>
      <c r="BB93" s="423"/>
      <c r="BC93" s="42"/>
      <c r="BD93" s="340">
        <v>100000</v>
      </c>
      <c r="BE93" s="340"/>
      <c r="BF93" s="340"/>
      <c r="BG93" s="340"/>
      <c r="BH93" s="340"/>
      <c r="BI93" s="340"/>
      <c r="BJ93" s="340"/>
      <c r="BK93" s="340"/>
      <c r="BL93" s="340"/>
      <c r="BM93" s="340"/>
      <c r="BN93" s="340">
        <v>100000</v>
      </c>
      <c r="BO93" s="341"/>
      <c r="BP93" s="341"/>
      <c r="BQ93" s="341"/>
      <c r="BR93" s="341"/>
      <c r="BS93" s="341"/>
      <c r="BT93" s="341"/>
      <c r="BU93" s="341"/>
      <c r="BV93" s="341"/>
      <c r="BW93" s="340">
        <v>100000</v>
      </c>
      <c r="BX93" s="341"/>
      <c r="BY93" s="341"/>
      <c r="BZ93" s="341"/>
      <c r="CA93" s="341"/>
      <c r="CB93" s="341"/>
    </row>
    <row r="94" spans="1:80" ht="13.15" customHeight="1" x14ac:dyDescent="0.25">
      <c r="A94" s="398" t="s">
        <v>110</v>
      </c>
      <c r="B94" s="399"/>
      <c r="C94" s="399"/>
      <c r="D94" s="400"/>
      <c r="E94" s="418" t="s">
        <v>81</v>
      </c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19"/>
      <c r="AQ94" s="419"/>
      <c r="AR94" s="420"/>
      <c r="AS94" s="421">
        <v>1</v>
      </c>
      <c r="AT94" s="422"/>
      <c r="AU94" s="422">
        <v>1</v>
      </c>
      <c r="AV94" s="422"/>
      <c r="AW94" s="422"/>
      <c r="AX94" s="422"/>
      <c r="AY94" s="422"/>
      <c r="AZ94" s="422"/>
      <c r="BA94" s="422"/>
      <c r="BB94" s="423"/>
      <c r="BC94" s="42"/>
      <c r="BD94" s="340">
        <v>72795.600000000006</v>
      </c>
      <c r="BE94" s="340"/>
      <c r="BF94" s="340"/>
      <c r="BG94" s="340"/>
      <c r="BH94" s="340"/>
      <c r="BI94" s="340"/>
      <c r="BJ94" s="340"/>
      <c r="BK94" s="340"/>
      <c r="BL94" s="340"/>
      <c r="BM94" s="340"/>
      <c r="BN94" s="340">
        <v>72795.600000000006</v>
      </c>
      <c r="BO94" s="341"/>
      <c r="BP94" s="341"/>
      <c r="BQ94" s="341"/>
      <c r="BR94" s="341"/>
      <c r="BS94" s="341"/>
      <c r="BT94" s="341"/>
      <c r="BU94" s="341"/>
      <c r="BV94" s="341"/>
      <c r="BW94" s="340">
        <v>72795.600000000006</v>
      </c>
      <c r="BX94" s="341"/>
      <c r="BY94" s="341"/>
      <c r="BZ94" s="341"/>
      <c r="CA94" s="341"/>
      <c r="CB94" s="341"/>
    </row>
    <row r="95" spans="1:80" ht="13.15" customHeight="1" x14ac:dyDescent="0.25">
      <c r="A95" s="398" t="s">
        <v>112</v>
      </c>
      <c r="B95" s="399"/>
      <c r="C95" s="399"/>
      <c r="D95" s="400"/>
      <c r="E95" s="418" t="s">
        <v>82</v>
      </c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9"/>
      <c r="AL95" s="419"/>
      <c r="AM95" s="419"/>
      <c r="AN95" s="419"/>
      <c r="AO95" s="419"/>
      <c r="AP95" s="419"/>
      <c r="AQ95" s="419"/>
      <c r="AR95" s="420"/>
      <c r="AS95" s="421">
        <v>3</v>
      </c>
      <c r="AT95" s="422"/>
      <c r="AU95" s="422">
        <v>3</v>
      </c>
      <c r="AV95" s="422"/>
      <c r="AW95" s="422"/>
      <c r="AX95" s="422"/>
      <c r="AY95" s="422"/>
      <c r="AZ95" s="422"/>
      <c r="BA95" s="422"/>
      <c r="BB95" s="423"/>
      <c r="BC95" s="42"/>
      <c r="BD95" s="340">
        <v>9671.9599999999991</v>
      </c>
      <c r="BE95" s="340"/>
      <c r="BF95" s="340"/>
      <c r="BG95" s="340"/>
      <c r="BH95" s="340"/>
      <c r="BI95" s="340"/>
      <c r="BJ95" s="340"/>
      <c r="BK95" s="340"/>
      <c r="BL95" s="340"/>
      <c r="BM95" s="340"/>
      <c r="BN95" s="340">
        <v>9671.9599999999991</v>
      </c>
      <c r="BO95" s="341"/>
      <c r="BP95" s="341"/>
      <c r="BQ95" s="341"/>
      <c r="BR95" s="341"/>
      <c r="BS95" s="341"/>
      <c r="BT95" s="341"/>
      <c r="BU95" s="341"/>
      <c r="BV95" s="341"/>
      <c r="BW95" s="340">
        <v>9671.9599999999991</v>
      </c>
      <c r="BX95" s="341"/>
      <c r="BY95" s="341"/>
      <c r="BZ95" s="341"/>
      <c r="CA95" s="341"/>
      <c r="CB95" s="341"/>
    </row>
    <row r="96" spans="1:80" ht="12.75" customHeight="1" x14ac:dyDescent="0.25">
      <c r="A96" s="398" t="s">
        <v>158</v>
      </c>
      <c r="B96" s="399"/>
      <c r="C96" s="399"/>
      <c r="D96" s="400"/>
      <c r="E96" s="418" t="s">
        <v>83</v>
      </c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19"/>
      <c r="AM96" s="419"/>
      <c r="AN96" s="419"/>
      <c r="AO96" s="419"/>
      <c r="AP96" s="419"/>
      <c r="AQ96" s="419"/>
      <c r="AR96" s="420"/>
      <c r="AS96" s="421">
        <v>1</v>
      </c>
      <c r="AT96" s="422"/>
      <c r="AU96" s="422">
        <v>1</v>
      </c>
      <c r="AV96" s="422"/>
      <c r="AW96" s="422"/>
      <c r="AX96" s="422"/>
      <c r="AY96" s="422"/>
      <c r="AZ96" s="422"/>
      <c r="BA96" s="422"/>
      <c r="BB96" s="423"/>
      <c r="BC96" s="42"/>
      <c r="BD96" s="340">
        <v>3000</v>
      </c>
      <c r="BE96" s="340"/>
      <c r="BF96" s="340"/>
      <c r="BG96" s="340"/>
      <c r="BH96" s="340"/>
      <c r="BI96" s="340"/>
      <c r="BJ96" s="340"/>
      <c r="BK96" s="340"/>
      <c r="BL96" s="340"/>
      <c r="BM96" s="340"/>
      <c r="BN96" s="340">
        <v>3000</v>
      </c>
      <c r="BO96" s="341"/>
      <c r="BP96" s="341"/>
      <c r="BQ96" s="341"/>
      <c r="BR96" s="341"/>
      <c r="BS96" s="341"/>
      <c r="BT96" s="341"/>
      <c r="BU96" s="341"/>
      <c r="BV96" s="341"/>
      <c r="BW96" s="340">
        <v>3000</v>
      </c>
      <c r="BX96" s="341"/>
      <c r="BY96" s="341"/>
      <c r="BZ96" s="341"/>
      <c r="CA96" s="341"/>
      <c r="CB96" s="341"/>
    </row>
    <row r="97" spans="1:81" ht="16.899999999999999" customHeight="1" x14ac:dyDescent="0.25">
      <c r="A97" s="398" t="s">
        <v>436</v>
      </c>
      <c r="B97" s="399"/>
      <c r="C97" s="399"/>
      <c r="D97" s="400"/>
      <c r="E97" s="418" t="s">
        <v>381</v>
      </c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9"/>
      <c r="AL97" s="419"/>
      <c r="AM97" s="419"/>
      <c r="AN97" s="419"/>
      <c r="AO97" s="419"/>
      <c r="AP97" s="419"/>
      <c r="AQ97" s="419"/>
      <c r="AR97" s="420"/>
      <c r="AS97" s="421">
        <v>1</v>
      </c>
      <c r="AT97" s="422"/>
      <c r="AU97" s="422">
        <v>2</v>
      </c>
      <c r="AV97" s="422"/>
      <c r="AW97" s="422"/>
      <c r="AX97" s="422"/>
      <c r="AY97" s="422"/>
      <c r="AZ97" s="422"/>
      <c r="BA97" s="422"/>
      <c r="BB97" s="423"/>
      <c r="BC97" s="42"/>
      <c r="BD97" s="340">
        <v>15000</v>
      </c>
      <c r="BE97" s="340"/>
      <c r="BF97" s="340"/>
      <c r="BG97" s="340"/>
      <c r="BH97" s="340"/>
      <c r="BI97" s="340"/>
      <c r="BJ97" s="340"/>
      <c r="BK97" s="340"/>
      <c r="BL97" s="340"/>
      <c r="BM97" s="340"/>
      <c r="BN97" s="340">
        <v>15000</v>
      </c>
      <c r="BO97" s="341"/>
      <c r="BP97" s="341"/>
      <c r="BQ97" s="341"/>
      <c r="BR97" s="341"/>
      <c r="BS97" s="341"/>
      <c r="BT97" s="341"/>
      <c r="BU97" s="341"/>
      <c r="BV97" s="341"/>
      <c r="BW97" s="340">
        <v>15000</v>
      </c>
      <c r="BX97" s="341"/>
      <c r="BY97" s="341"/>
      <c r="BZ97" s="341"/>
      <c r="CA97" s="341"/>
      <c r="CB97" s="341"/>
    </row>
    <row r="98" spans="1:81" ht="15.75" customHeight="1" x14ac:dyDescent="0.25">
      <c r="A98" s="398" t="s">
        <v>437</v>
      </c>
      <c r="B98" s="399"/>
      <c r="C98" s="399"/>
      <c r="D98" s="400"/>
      <c r="E98" s="418" t="s">
        <v>404</v>
      </c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20"/>
      <c r="AS98" s="421">
        <v>1</v>
      </c>
      <c r="AT98" s="422"/>
      <c r="AU98" s="422">
        <v>2</v>
      </c>
      <c r="AV98" s="422"/>
      <c r="AW98" s="422"/>
      <c r="AX98" s="422"/>
      <c r="AY98" s="422"/>
      <c r="AZ98" s="422"/>
      <c r="BA98" s="422"/>
      <c r="BB98" s="423"/>
      <c r="BC98" s="42"/>
      <c r="BD98" s="340">
        <v>5000</v>
      </c>
      <c r="BE98" s="340"/>
      <c r="BF98" s="340"/>
      <c r="BG98" s="340"/>
      <c r="BH98" s="340"/>
      <c r="BI98" s="340"/>
      <c r="BJ98" s="340"/>
      <c r="BK98" s="340"/>
      <c r="BL98" s="340"/>
      <c r="BM98" s="340"/>
      <c r="BN98" s="340">
        <v>5000</v>
      </c>
      <c r="BO98" s="341"/>
      <c r="BP98" s="341"/>
      <c r="BQ98" s="341"/>
      <c r="BR98" s="341"/>
      <c r="BS98" s="341"/>
      <c r="BT98" s="341"/>
      <c r="BU98" s="341"/>
      <c r="BV98" s="341"/>
      <c r="BW98" s="340">
        <v>5000</v>
      </c>
      <c r="BX98" s="341"/>
      <c r="BY98" s="341"/>
      <c r="BZ98" s="341"/>
      <c r="CA98" s="341"/>
      <c r="CB98" s="341"/>
    </row>
    <row r="99" spans="1:81" ht="15" x14ac:dyDescent="0.25">
      <c r="A99" s="392"/>
      <c r="B99" s="393"/>
      <c r="C99" s="393"/>
      <c r="D99" s="394"/>
      <c r="E99" s="412" t="s">
        <v>31</v>
      </c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3"/>
      <c r="AL99" s="413"/>
      <c r="AM99" s="413"/>
      <c r="AN99" s="413"/>
      <c r="AO99" s="413"/>
      <c r="AP99" s="413"/>
      <c r="AQ99" s="413"/>
      <c r="AR99" s="414"/>
      <c r="AS99" s="415" t="s">
        <v>5</v>
      </c>
      <c r="AT99" s="416"/>
      <c r="AU99" s="416" t="s">
        <v>5</v>
      </c>
      <c r="AV99" s="416"/>
      <c r="AW99" s="416"/>
      <c r="AX99" s="416"/>
      <c r="AY99" s="416"/>
      <c r="AZ99" s="416"/>
      <c r="BA99" s="416"/>
      <c r="BB99" s="417"/>
      <c r="BC99" s="43"/>
      <c r="BD99" s="411">
        <f>SUM(BD93:BM98)</f>
        <v>205467.56</v>
      </c>
      <c r="BE99" s="411"/>
      <c r="BF99" s="411"/>
      <c r="BG99" s="411"/>
      <c r="BH99" s="411"/>
      <c r="BI99" s="411"/>
      <c r="BJ99" s="411"/>
      <c r="BK99" s="411"/>
      <c r="BL99" s="411"/>
      <c r="BM99" s="411"/>
      <c r="BN99" s="411">
        <f>SUM(BN93:BV98)</f>
        <v>205467.56</v>
      </c>
      <c r="BO99" s="384"/>
      <c r="BP99" s="384"/>
      <c r="BQ99" s="384"/>
      <c r="BR99" s="384"/>
      <c r="BS99" s="384"/>
      <c r="BT99" s="384"/>
      <c r="BU99" s="384"/>
      <c r="BV99" s="384"/>
      <c r="BW99" s="411">
        <f>SUM(BW93:CB98)</f>
        <v>205467.56</v>
      </c>
      <c r="BX99" s="384"/>
      <c r="BY99" s="384"/>
      <c r="BZ99" s="384"/>
      <c r="CA99" s="384"/>
      <c r="CB99" s="384"/>
    </row>
    <row r="100" spans="1:81" ht="15" x14ac:dyDescent="0.25">
      <c r="E100" s="47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37"/>
      <c r="AT100" s="38"/>
      <c r="AU100" s="38"/>
      <c r="AV100" s="38"/>
      <c r="AW100" s="38"/>
      <c r="AX100" s="38"/>
      <c r="AY100" s="38"/>
      <c r="AZ100" s="38"/>
      <c r="BA100" s="38"/>
      <c r="BB100" s="38"/>
      <c r="BC100" s="142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9"/>
      <c r="BP100" s="119"/>
      <c r="BQ100" s="119"/>
      <c r="BR100" s="119"/>
      <c r="BS100" s="119"/>
      <c r="BT100" s="119"/>
      <c r="BU100" s="119"/>
      <c r="BV100" s="119"/>
      <c r="BW100" s="117"/>
      <c r="BX100" s="119"/>
      <c r="BY100" s="119"/>
      <c r="BZ100" s="119"/>
      <c r="CA100" s="119"/>
      <c r="CB100" s="119"/>
    </row>
    <row r="101" spans="1:81" ht="18" customHeight="1" x14ac:dyDescent="0.2">
      <c r="A101" s="352" t="s">
        <v>496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2"/>
    </row>
    <row r="102" spans="1:81" ht="10.9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1" ht="15" x14ac:dyDescent="0.2">
      <c r="A103" s="375" t="s">
        <v>25</v>
      </c>
      <c r="B103" s="376"/>
      <c r="C103" s="376"/>
      <c r="D103" s="377"/>
      <c r="E103" s="359" t="s">
        <v>26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359" t="s">
        <v>161</v>
      </c>
      <c r="AO103" s="199"/>
      <c r="AP103" s="199"/>
      <c r="AQ103" s="199"/>
      <c r="AR103" s="199"/>
      <c r="AS103" s="199"/>
      <c r="AT103" s="199"/>
      <c r="AU103" s="359" t="s">
        <v>162</v>
      </c>
      <c r="AV103" s="199"/>
      <c r="AW103" s="199"/>
      <c r="AX103" s="199"/>
      <c r="AY103" s="199"/>
      <c r="AZ103" s="199"/>
      <c r="BA103" s="199"/>
      <c r="BB103" s="199"/>
      <c r="BC103" s="199"/>
      <c r="BD103" s="359" t="s">
        <v>206</v>
      </c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</row>
    <row r="104" spans="1:81" ht="27" customHeight="1" x14ac:dyDescent="0.2">
      <c r="A104" s="378"/>
      <c r="B104" s="379"/>
      <c r="C104" s="379"/>
      <c r="D104" s="380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359" t="s">
        <v>201</v>
      </c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359" t="s">
        <v>199</v>
      </c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</row>
    <row r="105" spans="1:81" ht="26.25" customHeight="1" x14ac:dyDescent="0.2">
      <c r="A105" s="381"/>
      <c r="B105" s="382"/>
      <c r="C105" s="382"/>
      <c r="D105" s="383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359" t="s">
        <v>394</v>
      </c>
      <c r="BO105" s="199"/>
      <c r="BP105" s="199"/>
      <c r="BQ105" s="199"/>
      <c r="BR105" s="199"/>
      <c r="BS105" s="199"/>
      <c r="BT105" s="199"/>
      <c r="BU105" s="199"/>
      <c r="BV105" s="199"/>
      <c r="BW105" s="385" t="s">
        <v>415</v>
      </c>
      <c r="BX105" s="386"/>
      <c r="BY105" s="386"/>
      <c r="BZ105" s="386"/>
      <c r="CA105" s="386"/>
      <c r="CB105" s="386"/>
      <c r="CC105" s="8" t="e">
        <f>#REF!*#REF!</f>
        <v>#REF!</v>
      </c>
    </row>
    <row r="106" spans="1:81" ht="16.5" customHeight="1" x14ac:dyDescent="0.2">
      <c r="A106" s="401">
        <v>1</v>
      </c>
      <c r="B106" s="402"/>
      <c r="C106" s="402"/>
      <c r="D106" s="403"/>
      <c r="E106" s="357">
        <v>2</v>
      </c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357">
        <v>3</v>
      </c>
      <c r="AO106" s="288"/>
      <c r="AP106" s="288"/>
      <c r="AQ106" s="288"/>
      <c r="AR106" s="288"/>
      <c r="AS106" s="288"/>
      <c r="AT106" s="288"/>
      <c r="AU106" s="391">
        <v>4</v>
      </c>
      <c r="AV106" s="391"/>
      <c r="AW106" s="391"/>
      <c r="AX106" s="391"/>
      <c r="AY106" s="391"/>
      <c r="AZ106" s="391"/>
      <c r="BA106" s="391"/>
      <c r="BB106" s="391"/>
      <c r="BC106" s="391"/>
      <c r="BD106" s="391">
        <v>5</v>
      </c>
      <c r="BE106" s="391"/>
      <c r="BF106" s="391"/>
      <c r="BG106" s="391"/>
      <c r="BH106" s="391"/>
      <c r="BI106" s="391"/>
      <c r="BJ106" s="391"/>
      <c r="BK106" s="391"/>
      <c r="BL106" s="391"/>
      <c r="BM106" s="391"/>
      <c r="BN106" s="391">
        <v>6</v>
      </c>
      <c r="BO106" s="391"/>
      <c r="BP106" s="391"/>
      <c r="BQ106" s="391"/>
      <c r="BR106" s="391"/>
      <c r="BS106" s="391"/>
      <c r="BT106" s="391"/>
      <c r="BU106" s="391"/>
      <c r="BV106" s="391"/>
      <c r="BW106" s="391">
        <v>7</v>
      </c>
      <c r="BX106" s="391"/>
      <c r="BY106" s="391"/>
      <c r="BZ106" s="391"/>
      <c r="CA106" s="391"/>
      <c r="CB106" s="391"/>
    </row>
    <row r="107" spans="1:81" ht="26.25" customHeight="1" x14ac:dyDescent="0.2">
      <c r="A107" s="398" t="s">
        <v>108</v>
      </c>
      <c r="B107" s="399"/>
      <c r="C107" s="399"/>
      <c r="D107" s="400"/>
      <c r="E107" s="470" t="s">
        <v>497</v>
      </c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1"/>
      <c r="AL107" s="471"/>
      <c r="AM107" s="471"/>
      <c r="AN107" s="357"/>
      <c r="AO107" s="288"/>
      <c r="AP107" s="288"/>
      <c r="AQ107" s="288"/>
      <c r="AR107" s="288"/>
      <c r="AS107" s="288"/>
      <c r="AT107" s="288"/>
      <c r="AU107" s="391"/>
      <c r="AV107" s="391"/>
      <c r="AW107" s="391"/>
      <c r="AX107" s="391"/>
      <c r="AY107" s="391"/>
      <c r="AZ107" s="391"/>
      <c r="BA107" s="391"/>
      <c r="BB107" s="391"/>
      <c r="BC107" s="391"/>
      <c r="BD107" s="472">
        <v>70000</v>
      </c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>
        <v>0</v>
      </c>
      <c r="BO107" s="472"/>
      <c r="BP107" s="472"/>
      <c r="BQ107" s="472"/>
      <c r="BR107" s="472"/>
      <c r="BS107" s="472"/>
      <c r="BT107" s="472"/>
      <c r="BU107" s="472"/>
      <c r="BV107" s="472"/>
      <c r="BW107" s="472">
        <v>0</v>
      </c>
      <c r="BX107" s="472"/>
      <c r="BY107" s="472"/>
      <c r="BZ107" s="472"/>
      <c r="CA107" s="472"/>
      <c r="CB107" s="472"/>
    </row>
    <row r="108" spans="1:81" ht="18.75" customHeight="1" x14ac:dyDescent="0.25">
      <c r="A108" s="392"/>
      <c r="B108" s="393"/>
      <c r="C108" s="393"/>
      <c r="D108" s="394"/>
      <c r="E108" s="446" t="s">
        <v>31</v>
      </c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  <c r="AI108" s="447"/>
      <c r="AJ108" s="447"/>
      <c r="AK108" s="447"/>
      <c r="AL108" s="447"/>
      <c r="AM108" s="447"/>
      <c r="AN108" s="464" t="s">
        <v>5</v>
      </c>
      <c r="AO108" s="465"/>
      <c r="AP108" s="465"/>
      <c r="AQ108" s="465"/>
      <c r="AR108" s="465"/>
      <c r="AS108" s="465" t="s">
        <v>5</v>
      </c>
      <c r="AT108" s="465"/>
      <c r="AU108" s="466" t="s">
        <v>5</v>
      </c>
      <c r="AV108" s="467"/>
      <c r="AW108" s="467"/>
      <c r="AX108" s="467"/>
      <c r="AY108" s="467"/>
      <c r="AZ108" s="467"/>
      <c r="BA108" s="467"/>
      <c r="BB108" s="467"/>
      <c r="BC108" s="468" t="s">
        <v>5</v>
      </c>
      <c r="BD108" s="469">
        <f>BD107</f>
        <v>70000</v>
      </c>
      <c r="BE108" s="469"/>
      <c r="BF108" s="469"/>
      <c r="BG108" s="469"/>
      <c r="BH108" s="469"/>
      <c r="BI108" s="469"/>
      <c r="BJ108" s="469"/>
      <c r="BK108" s="469"/>
      <c r="BL108" s="469"/>
      <c r="BM108" s="469"/>
      <c r="BN108" s="469">
        <f>BN107</f>
        <v>0</v>
      </c>
      <c r="BO108" s="469"/>
      <c r="BP108" s="469"/>
      <c r="BQ108" s="469"/>
      <c r="BR108" s="469"/>
      <c r="BS108" s="469"/>
      <c r="BT108" s="469"/>
      <c r="BU108" s="469"/>
      <c r="BV108" s="469"/>
      <c r="BW108" s="469">
        <f>BW107</f>
        <v>0</v>
      </c>
      <c r="BX108" s="469"/>
      <c r="BY108" s="469"/>
      <c r="BZ108" s="469"/>
      <c r="CA108" s="469"/>
      <c r="CB108" s="469"/>
    </row>
    <row r="109" spans="1:81" ht="9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</row>
    <row r="110" spans="1:81" ht="14.25" x14ac:dyDescent="0.2">
      <c r="A110" s="352" t="s">
        <v>84</v>
      </c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2"/>
      <c r="BF110" s="352"/>
      <c r="BG110" s="352"/>
      <c r="BH110" s="352"/>
      <c r="BI110" s="352"/>
      <c r="BJ110" s="352"/>
      <c r="BK110" s="352"/>
      <c r="BL110" s="352"/>
      <c r="BM110" s="352"/>
      <c r="BN110" s="352"/>
      <c r="BO110" s="352"/>
      <c r="BP110" s="352"/>
      <c r="BQ110" s="352"/>
      <c r="BR110" s="352"/>
      <c r="BS110" s="352"/>
      <c r="BT110" s="352"/>
      <c r="BU110" s="352"/>
      <c r="BV110" s="352"/>
      <c r="BW110" s="352"/>
      <c r="BX110" s="352"/>
      <c r="BY110" s="352"/>
      <c r="BZ110" s="352"/>
      <c r="CA110" s="352"/>
      <c r="CB110" s="352"/>
    </row>
    <row r="111" spans="1:81" ht="10.9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1" ht="14.25" x14ac:dyDescent="0.2">
      <c r="A112" s="339" t="s">
        <v>19</v>
      </c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23" t="s">
        <v>33</v>
      </c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323"/>
      <c r="BX112" s="323"/>
      <c r="BY112" s="323"/>
      <c r="BZ112" s="323"/>
      <c r="CA112" s="323"/>
      <c r="CB112" s="323"/>
    </row>
    <row r="113" spans="1:82" ht="9.6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82" ht="14.25" x14ac:dyDescent="0.2">
      <c r="A114" s="10" t="s">
        <v>21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323" t="s">
        <v>85</v>
      </c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D114" s="17"/>
    </row>
    <row r="115" spans="1:82" ht="12.6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</row>
    <row r="116" spans="1:82" ht="26.25" customHeight="1" x14ac:dyDescent="0.25">
      <c r="A116" s="10" t="s">
        <v>23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325" t="s">
        <v>24</v>
      </c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  <c r="BD116" s="325"/>
      <c r="BE116" s="325"/>
      <c r="BF116" s="325"/>
      <c r="BG116" s="325"/>
      <c r="BH116" s="325"/>
      <c r="BI116" s="325"/>
      <c r="BJ116" s="325"/>
      <c r="BK116" s="325"/>
      <c r="BL116" s="325"/>
      <c r="BM116" s="325"/>
      <c r="BN116" s="325"/>
      <c r="BO116" s="325"/>
      <c r="BP116" s="325"/>
      <c r="BQ116" s="325"/>
      <c r="BR116" s="325"/>
      <c r="BS116" s="325"/>
      <c r="BT116" s="325"/>
      <c r="BU116" s="325"/>
      <c r="BV116" s="325"/>
      <c r="BW116" s="325"/>
      <c r="BX116" s="325"/>
      <c r="BY116" s="325"/>
      <c r="BZ116" s="325"/>
      <c r="CA116" s="325"/>
      <c r="CB116" s="325"/>
    </row>
    <row r="117" spans="1:82" ht="13.15" customHeight="1" x14ac:dyDescent="0.25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</row>
    <row r="118" spans="1:82" ht="14.25" x14ac:dyDescent="0.2">
      <c r="A118" s="352" t="s">
        <v>86</v>
      </c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  <c r="AO118" s="352"/>
      <c r="AP118" s="352"/>
      <c r="AQ118" s="352"/>
      <c r="AR118" s="352"/>
      <c r="AS118" s="352"/>
      <c r="AT118" s="352"/>
      <c r="AU118" s="352"/>
      <c r="AV118" s="352"/>
      <c r="AW118" s="352"/>
      <c r="AX118" s="352"/>
      <c r="AY118" s="352"/>
      <c r="AZ118" s="352"/>
      <c r="BA118" s="352"/>
      <c r="BB118" s="352"/>
      <c r="BC118" s="352"/>
      <c r="BD118" s="352"/>
      <c r="BE118" s="352"/>
      <c r="BF118" s="352"/>
      <c r="BG118" s="352"/>
      <c r="BH118" s="352"/>
      <c r="BI118" s="352"/>
      <c r="BJ118" s="352"/>
      <c r="BK118" s="352"/>
      <c r="BL118" s="352"/>
      <c r="BM118" s="352"/>
      <c r="BN118" s="352"/>
      <c r="BO118" s="352"/>
      <c r="BP118" s="352"/>
      <c r="BQ118" s="352"/>
      <c r="BR118" s="352"/>
      <c r="BS118" s="352"/>
      <c r="BT118" s="352"/>
      <c r="BU118" s="352"/>
      <c r="BV118" s="352"/>
      <c r="BW118" s="352"/>
      <c r="BX118" s="352"/>
      <c r="BY118" s="352"/>
      <c r="BZ118" s="352"/>
      <c r="CA118" s="352"/>
      <c r="CB118" s="352"/>
    </row>
    <row r="119" spans="1:82" ht="13.9" customHeight="1" x14ac:dyDescent="0.2"/>
    <row r="120" spans="1:82" ht="26.25" customHeight="1" x14ac:dyDescent="0.2">
      <c r="A120" s="375" t="s">
        <v>25</v>
      </c>
      <c r="B120" s="376"/>
      <c r="C120" s="376"/>
      <c r="D120" s="377"/>
      <c r="E120" s="371" t="s">
        <v>44</v>
      </c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59" t="s">
        <v>45</v>
      </c>
      <c r="AK120" s="199"/>
      <c r="AL120" s="199"/>
      <c r="AM120" s="199"/>
      <c r="AN120" s="199"/>
      <c r="AO120" s="199"/>
      <c r="AP120" s="199"/>
      <c r="AQ120" s="199"/>
      <c r="AR120" s="359" t="s">
        <v>46</v>
      </c>
      <c r="AS120" s="199"/>
      <c r="AT120" s="199"/>
      <c r="AU120" s="199"/>
      <c r="AV120" s="199"/>
      <c r="AW120" s="199"/>
      <c r="AX120" s="359" t="s">
        <v>47</v>
      </c>
      <c r="AY120" s="199"/>
      <c r="AZ120" s="199"/>
      <c r="BA120" s="199"/>
      <c r="BB120" s="199"/>
      <c r="BC120" s="199"/>
      <c r="BD120" s="199"/>
      <c r="BE120" s="359" t="s">
        <v>48</v>
      </c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</row>
    <row r="121" spans="1:82" x14ac:dyDescent="0.2">
      <c r="A121" s="378"/>
      <c r="B121" s="379"/>
      <c r="C121" s="379"/>
      <c r="D121" s="38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</row>
    <row r="122" spans="1:82" ht="15" customHeight="1" x14ac:dyDescent="0.2">
      <c r="A122" s="378"/>
      <c r="B122" s="379"/>
      <c r="C122" s="379"/>
      <c r="D122" s="380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371"/>
      <c r="AI122" s="371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359" t="s">
        <v>201</v>
      </c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359" t="s">
        <v>199</v>
      </c>
      <c r="BP122" s="199"/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</row>
    <row r="123" spans="1:82" ht="26.25" customHeight="1" x14ac:dyDescent="0.2">
      <c r="A123" s="381"/>
      <c r="B123" s="382"/>
      <c r="C123" s="382"/>
      <c r="D123" s="383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  <c r="AE123" s="371"/>
      <c r="AF123" s="371"/>
      <c r="AG123" s="371"/>
      <c r="AH123" s="371"/>
      <c r="AI123" s="371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385" t="s">
        <v>394</v>
      </c>
      <c r="BP123" s="386"/>
      <c r="BQ123" s="386"/>
      <c r="BR123" s="386"/>
      <c r="BS123" s="386"/>
      <c r="BT123" s="386"/>
      <c r="BU123" s="386"/>
      <c r="BV123" s="387"/>
      <c r="BW123" s="385" t="s">
        <v>415</v>
      </c>
      <c r="BX123" s="386"/>
      <c r="BY123" s="386"/>
      <c r="BZ123" s="386"/>
      <c r="CA123" s="386"/>
      <c r="CB123" s="386"/>
    </row>
    <row r="124" spans="1:82" ht="15" x14ac:dyDescent="0.2">
      <c r="A124" s="357">
        <v>1</v>
      </c>
      <c r="B124" s="288"/>
      <c r="C124" s="288"/>
      <c r="D124" s="288"/>
      <c r="E124" s="391">
        <v>2</v>
      </c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  <c r="AF124" s="391"/>
      <c r="AG124" s="391"/>
      <c r="AH124" s="391"/>
      <c r="AI124" s="391"/>
      <c r="AJ124" s="391">
        <v>3</v>
      </c>
      <c r="AK124" s="391"/>
      <c r="AL124" s="391"/>
      <c r="AM124" s="391"/>
      <c r="AN124" s="391"/>
      <c r="AO124" s="391"/>
      <c r="AP124" s="391"/>
      <c r="AQ124" s="391"/>
      <c r="AR124" s="391">
        <v>4</v>
      </c>
      <c r="AS124" s="391"/>
      <c r="AT124" s="391"/>
      <c r="AU124" s="391"/>
      <c r="AV124" s="391"/>
      <c r="AW124" s="391"/>
      <c r="AX124" s="391">
        <v>5</v>
      </c>
      <c r="AY124" s="391"/>
      <c r="AZ124" s="391"/>
      <c r="BA124" s="391"/>
      <c r="BB124" s="391"/>
      <c r="BC124" s="391"/>
      <c r="BD124" s="391"/>
      <c r="BE124" s="391">
        <v>6</v>
      </c>
      <c r="BF124" s="391"/>
      <c r="BG124" s="391"/>
      <c r="BH124" s="391"/>
      <c r="BI124" s="391"/>
      <c r="BJ124" s="391"/>
      <c r="BK124" s="391"/>
      <c r="BL124" s="391"/>
      <c r="BM124" s="391"/>
      <c r="BN124" s="391"/>
      <c r="BO124" s="391">
        <v>7</v>
      </c>
      <c r="BP124" s="391"/>
      <c r="BQ124" s="391"/>
      <c r="BR124" s="391"/>
      <c r="BS124" s="391"/>
      <c r="BT124" s="391"/>
      <c r="BU124" s="391"/>
      <c r="BV124" s="391"/>
      <c r="BW124" s="391">
        <v>8</v>
      </c>
      <c r="BX124" s="391"/>
      <c r="BY124" s="391"/>
      <c r="BZ124" s="391"/>
      <c r="CA124" s="391"/>
      <c r="CB124" s="391"/>
    </row>
    <row r="125" spans="1:82" ht="18" customHeight="1" x14ac:dyDescent="0.25">
      <c r="A125" s="398" t="s">
        <v>108</v>
      </c>
      <c r="B125" s="399"/>
      <c r="C125" s="399"/>
      <c r="D125" s="400"/>
      <c r="E125" s="424" t="s">
        <v>361</v>
      </c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6"/>
      <c r="AJ125" s="389"/>
      <c r="AK125" s="390"/>
      <c r="AL125" s="390"/>
      <c r="AM125" s="390"/>
      <c r="AN125" s="390"/>
      <c r="AO125" s="390"/>
      <c r="AP125" s="390"/>
      <c r="AQ125" s="390"/>
      <c r="AR125" s="389"/>
      <c r="AS125" s="390"/>
      <c r="AT125" s="390"/>
      <c r="AU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40">
        <v>712754</v>
      </c>
      <c r="BF125" s="427"/>
      <c r="BG125" s="427"/>
      <c r="BH125" s="427"/>
      <c r="BI125" s="427"/>
      <c r="BJ125" s="427"/>
      <c r="BK125" s="427"/>
      <c r="BL125" s="427"/>
      <c r="BM125" s="427"/>
      <c r="BN125" s="427"/>
      <c r="BO125" s="340">
        <v>712754</v>
      </c>
      <c r="BP125" s="427"/>
      <c r="BQ125" s="427"/>
      <c r="BR125" s="427"/>
      <c r="BS125" s="427"/>
      <c r="BT125" s="427"/>
      <c r="BU125" s="427"/>
      <c r="BV125" s="427"/>
      <c r="BW125" s="340">
        <v>712754</v>
      </c>
      <c r="BX125" s="427"/>
      <c r="BY125" s="427"/>
      <c r="BZ125" s="427"/>
      <c r="CA125" s="427"/>
      <c r="CB125" s="427"/>
      <c r="CD125" s="15">
        <f>AJ125*AU125*BE125</f>
        <v>0</v>
      </c>
    </row>
    <row r="126" spans="1:82" ht="15" x14ac:dyDescent="0.25">
      <c r="A126" s="392"/>
      <c r="B126" s="393"/>
      <c r="C126" s="393"/>
      <c r="D126" s="394"/>
      <c r="E126" s="395" t="s">
        <v>31</v>
      </c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7"/>
      <c r="AJ126" s="434" t="s">
        <v>5</v>
      </c>
      <c r="AK126" s="435"/>
      <c r="AL126" s="435"/>
      <c r="AM126" s="435"/>
      <c r="AN126" s="435"/>
      <c r="AO126" s="435"/>
      <c r="AP126" s="435"/>
      <c r="AQ126" s="435"/>
      <c r="AR126" s="434" t="s">
        <v>5</v>
      </c>
      <c r="AS126" s="435"/>
      <c r="AT126" s="435"/>
      <c r="AU126" s="435" t="s">
        <v>5</v>
      </c>
      <c r="AV126" s="435"/>
      <c r="AW126" s="435"/>
      <c r="AX126" s="435" t="s">
        <v>5</v>
      </c>
      <c r="AY126" s="435"/>
      <c r="AZ126" s="435"/>
      <c r="BA126" s="435"/>
      <c r="BB126" s="435"/>
      <c r="BC126" s="435"/>
      <c r="BD126" s="435"/>
      <c r="BE126" s="411">
        <f>BE125</f>
        <v>712754</v>
      </c>
      <c r="BF126" s="451"/>
      <c r="BG126" s="451"/>
      <c r="BH126" s="451"/>
      <c r="BI126" s="451"/>
      <c r="BJ126" s="451"/>
      <c r="BK126" s="451"/>
      <c r="BL126" s="451"/>
      <c r="BM126" s="451"/>
      <c r="BN126" s="451"/>
      <c r="BO126" s="411">
        <f>BO125</f>
        <v>712754</v>
      </c>
      <c r="BP126" s="451">
        <f>SUM(BP125:CB125)</f>
        <v>712754</v>
      </c>
      <c r="BQ126" s="451"/>
      <c r="BR126" s="451"/>
      <c r="BS126" s="451"/>
      <c r="BT126" s="451"/>
      <c r="BU126" s="451"/>
      <c r="BV126" s="451"/>
      <c r="BW126" s="411">
        <f>BW125</f>
        <v>712754</v>
      </c>
      <c r="BX126" s="451"/>
      <c r="BY126" s="451"/>
      <c r="BZ126" s="451"/>
      <c r="CA126" s="451"/>
      <c r="CB126" s="451"/>
    </row>
    <row r="127" spans="1:82" ht="9.7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</row>
    <row r="128" spans="1:82" ht="14.25" hidden="1" x14ac:dyDescent="0.2">
      <c r="A128" s="352" t="s">
        <v>88</v>
      </c>
      <c r="B128" s="352"/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  <c r="AU128" s="352"/>
      <c r="AV128" s="352"/>
      <c r="AW128" s="352"/>
      <c r="AX128" s="352"/>
      <c r="AY128" s="352"/>
      <c r="AZ128" s="352"/>
      <c r="BA128" s="352"/>
      <c r="BB128" s="352"/>
      <c r="BC128" s="352"/>
      <c r="BD128" s="352"/>
      <c r="BE128" s="352"/>
      <c r="BF128" s="352"/>
      <c r="BG128" s="352"/>
      <c r="BH128" s="352"/>
      <c r="BI128" s="352"/>
      <c r="BJ128" s="352"/>
      <c r="BK128" s="352"/>
      <c r="BL128" s="352"/>
      <c r="BM128" s="352"/>
      <c r="BN128" s="352"/>
      <c r="BO128" s="352"/>
      <c r="BP128" s="352"/>
      <c r="BQ128" s="352"/>
      <c r="BR128" s="352"/>
      <c r="BS128" s="352"/>
      <c r="BT128" s="352"/>
      <c r="BU128" s="352"/>
      <c r="BV128" s="352"/>
      <c r="BW128" s="352"/>
      <c r="BX128" s="352"/>
      <c r="BY128" s="352"/>
      <c r="BZ128" s="352"/>
      <c r="CA128" s="352"/>
      <c r="CB128" s="352"/>
    </row>
    <row r="129" spans="1:82" ht="9" hidden="1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</row>
    <row r="130" spans="1:82" ht="14.25" hidden="1" x14ac:dyDescent="0.2">
      <c r="A130" s="339" t="s">
        <v>19</v>
      </c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23" t="s">
        <v>89</v>
      </c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3"/>
      <c r="BY130" s="323"/>
      <c r="BZ130" s="323"/>
      <c r="CA130" s="323"/>
      <c r="CB130" s="323"/>
    </row>
    <row r="131" spans="1:82" ht="10.5" hidden="1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</row>
    <row r="132" spans="1:82" ht="14.25" hidden="1" x14ac:dyDescent="0.2">
      <c r="A132" s="10" t="s">
        <v>21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323" t="s">
        <v>36</v>
      </c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4"/>
      <c r="BQ132" s="324"/>
      <c r="BR132" s="324"/>
      <c r="BS132" s="324"/>
      <c r="BT132" s="324"/>
      <c r="BU132" s="324"/>
      <c r="BV132" s="324"/>
      <c r="BW132" s="324"/>
      <c r="BX132" s="324"/>
      <c r="BY132" s="324"/>
      <c r="BZ132" s="324"/>
      <c r="CA132" s="324"/>
      <c r="CB132" s="324"/>
    </row>
    <row r="133" spans="1:82" ht="12" hidden="1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</row>
    <row r="134" spans="1:82" ht="30.75" hidden="1" customHeight="1" x14ac:dyDescent="0.25">
      <c r="A134" s="10" t="s">
        <v>23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325" t="s">
        <v>24</v>
      </c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5"/>
      <c r="AS134" s="325"/>
      <c r="AT134" s="325"/>
      <c r="AU134" s="325"/>
      <c r="AV134" s="325"/>
      <c r="AW134" s="325"/>
      <c r="AX134" s="325"/>
      <c r="AY134" s="325"/>
      <c r="AZ134" s="325"/>
      <c r="BA134" s="325"/>
      <c r="BB134" s="325"/>
      <c r="BC134" s="325"/>
      <c r="BD134" s="325"/>
      <c r="BE134" s="325"/>
      <c r="BF134" s="325"/>
      <c r="BG134" s="325"/>
      <c r="BH134" s="325"/>
      <c r="BI134" s="325"/>
      <c r="BJ134" s="325"/>
      <c r="BK134" s="325"/>
      <c r="BL134" s="325"/>
      <c r="BM134" s="325"/>
      <c r="BN134" s="325"/>
      <c r="BO134" s="325"/>
      <c r="BP134" s="325"/>
      <c r="BQ134" s="325"/>
      <c r="BR134" s="325"/>
      <c r="BS134" s="325"/>
      <c r="BT134" s="325"/>
      <c r="BU134" s="325"/>
      <c r="BV134" s="325"/>
      <c r="BW134" s="325"/>
      <c r="BX134" s="325"/>
      <c r="BY134" s="325"/>
      <c r="BZ134" s="325"/>
      <c r="CA134" s="325"/>
      <c r="CB134" s="325"/>
    </row>
    <row r="135" spans="1:82" ht="9" hidden="1" customHeight="1" x14ac:dyDescent="0.2"/>
    <row r="136" spans="1:82" ht="14.25" hidden="1" x14ac:dyDescent="0.2">
      <c r="A136" s="352" t="s">
        <v>90</v>
      </c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52"/>
      <c r="BE136" s="352"/>
      <c r="BF136" s="352"/>
      <c r="BG136" s="352"/>
      <c r="BH136" s="352"/>
      <c r="BI136" s="352"/>
      <c r="BJ136" s="352"/>
      <c r="BK136" s="352"/>
      <c r="BL136" s="352"/>
      <c r="BM136" s="352"/>
      <c r="BN136" s="352"/>
      <c r="BO136" s="352"/>
      <c r="BP136" s="352"/>
      <c r="BQ136" s="352"/>
      <c r="BR136" s="352"/>
      <c r="BS136" s="352"/>
      <c r="BT136" s="352"/>
      <c r="BU136" s="352"/>
      <c r="BV136" s="352"/>
      <c r="BW136" s="352"/>
      <c r="BX136" s="352"/>
      <c r="BY136" s="352"/>
      <c r="BZ136" s="352"/>
      <c r="CA136" s="352"/>
      <c r="CB136" s="352"/>
    </row>
    <row r="137" spans="1:82" ht="9.75" hidden="1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2" ht="18" hidden="1" customHeight="1" x14ac:dyDescent="0.2">
      <c r="A138" s="375" t="s">
        <v>25</v>
      </c>
      <c r="B138" s="376"/>
      <c r="C138" s="376"/>
      <c r="D138" s="377"/>
      <c r="E138" s="359" t="s">
        <v>26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359" t="s">
        <v>91</v>
      </c>
      <c r="AI138" s="199"/>
      <c r="AJ138" s="199"/>
      <c r="AK138" s="199"/>
      <c r="AL138" s="199"/>
      <c r="AM138" s="199"/>
      <c r="AN138" s="199"/>
      <c r="AO138" s="199"/>
      <c r="AP138" s="359" t="s">
        <v>92</v>
      </c>
      <c r="AQ138" s="199"/>
      <c r="AR138" s="199"/>
      <c r="AS138" s="199"/>
      <c r="AT138" s="199"/>
      <c r="AU138" s="199"/>
      <c r="AV138" s="199"/>
      <c r="AW138" s="199"/>
      <c r="AX138" s="199"/>
      <c r="AY138" s="374" t="s">
        <v>204</v>
      </c>
      <c r="AZ138" s="374"/>
      <c r="BA138" s="374"/>
      <c r="BB138" s="374"/>
      <c r="BC138" s="374"/>
      <c r="BD138" s="374"/>
      <c r="BE138" s="374"/>
      <c r="BF138" s="374"/>
      <c r="BG138" s="374"/>
      <c r="BH138" s="374"/>
      <c r="BI138" s="374"/>
      <c r="BJ138" s="374"/>
      <c r="BK138" s="374"/>
      <c r="BL138" s="374"/>
      <c r="BM138" s="374"/>
      <c r="BN138" s="374"/>
      <c r="BO138" s="374"/>
      <c r="BP138" s="374"/>
      <c r="BQ138" s="374"/>
      <c r="BR138" s="374"/>
      <c r="BS138" s="374"/>
      <c r="BT138" s="374"/>
      <c r="BU138" s="374"/>
      <c r="BV138" s="374"/>
      <c r="BW138" s="374"/>
      <c r="BX138" s="374"/>
      <c r="BY138" s="374"/>
      <c r="BZ138" s="374"/>
      <c r="CA138" s="374"/>
      <c r="CB138" s="374"/>
    </row>
    <row r="139" spans="1:82" ht="15" hidden="1" customHeight="1" x14ac:dyDescent="0.2">
      <c r="A139" s="378"/>
      <c r="B139" s="379"/>
      <c r="C139" s="379"/>
      <c r="D139" s="380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374" t="s">
        <v>201</v>
      </c>
      <c r="AZ139" s="374"/>
      <c r="BA139" s="374"/>
      <c r="BB139" s="374"/>
      <c r="BC139" s="374"/>
      <c r="BD139" s="374"/>
      <c r="BE139" s="374"/>
      <c r="BF139" s="374"/>
      <c r="BG139" s="374"/>
      <c r="BH139" s="374"/>
      <c r="BI139" s="374"/>
      <c r="BJ139" s="374"/>
      <c r="BK139" s="359" t="s">
        <v>199</v>
      </c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</row>
    <row r="140" spans="1:82" ht="19.5" hidden="1" customHeight="1" x14ac:dyDescent="0.2">
      <c r="A140" s="381"/>
      <c r="B140" s="382"/>
      <c r="C140" s="382"/>
      <c r="D140" s="383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374"/>
      <c r="AZ140" s="374"/>
      <c r="BA140" s="374"/>
      <c r="BB140" s="374"/>
      <c r="BC140" s="374"/>
      <c r="BD140" s="374"/>
      <c r="BE140" s="374"/>
      <c r="BF140" s="374"/>
      <c r="BG140" s="374"/>
      <c r="BH140" s="374"/>
      <c r="BI140" s="374"/>
      <c r="BJ140" s="374"/>
      <c r="BK140" s="359" t="s">
        <v>394</v>
      </c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359" t="s">
        <v>415</v>
      </c>
      <c r="BV140" s="199"/>
      <c r="BW140" s="199"/>
      <c r="BX140" s="199"/>
      <c r="BY140" s="199"/>
      <c r="BZ140" s="199"/>
      <c r="CA140" s="199"/>
      <c r="CB140" s="199"/>
    </row>
    <row r="141" spans="1:82" ht="15" hidden="1" x14ac:dyDescent="0.2">
      <c r="A141" s="401">
        <v>1</v>
      </c>
      <c r="B141" s="402"/>
      <c r="C141" s="402"/>
      <c r="D141" s="403"/>
      <c r="E141" s="357">
        <v>2</v>
      </c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357">
        <v>3</v>
      </c>
      <c r="AI141" s="288"/>
      <c r="AJ141" s="288"/>
      <c r="AK141" s="288"/>
      <c r="AL141" s="288"/>
      <c r="AM141" s="288"/>
      <c r="AN141" s="288"/>
      <c r="AO141" s="288"/>
      <c r="AP141" s="357">
        <v>4</v>
      </c>
      <c r="AQ141" s="288"/>
      <c r="AR141" s="288"/>
      <c r="AS141" s="288"/>
      <c r="AT141" s="288"/>
      <c r="AU141" s="288"/>
      <c r="AV141" s="288"/>
      <c r="AW141" s="288"/>
      <c r="AX141" s="288"/>
      <c r="AY141" s="391">
        <v>5</v>
      </c>
      <c r="AZ141" s="391"/>
      <c r="BA141" s="391"/>
      <c r="BB141" s="391"/>
      <c r="BC141" s="391"/>
      <c r="BD141" s="391"/>
      <c r="BE141" s="391"/>
      <c r="BF141" s="391"/>
      <c r="BG141" s="391"/>
      <c r="BH141" s="391"/>
      <c r="BI141" s="391"/>
      <c r="BJ141" s="391"/>
      <c r="BK141" s="391">
        <v>6</v>
      </c>
      <c r="BL141" s="391"/>
      <c r="BM141" s="391"/>
      <c r="BN141" s="391"/>
      <c r="BO141" s="391"/>
      <c r="BP141" s="391"/>
      <c r="BQ141" s="391"/>
      <c r="BR141" s="391"/>
      <c r="BS141" s="391"/>
      <c r="BT141" s="391"/>
      <c r="BU141" s="391">
        <v>7</v>
      </c>
      <c r="BV141" s="391"/>
      <c r="BW141" s="391"/>
      <c r="BX141" s="391"/>
      <c r="BY141" s="391"/>
      <c r="BZ141" s="391"/>
      <c r="CA141" s="391"/>
      <c r="CB141" s="391"/>
    </row>
    <row r="142" spans="1:82" ht="31.9" hidden="1" customHeight="1" x14ac:dyDescent="0.25">
      <c r="A142" s="398" t="s">
        <v>108</v>
      </c>
      <c r="B142" s="399"/>
      <c r="C142" s="399"/>
      <c r="D142" s="400"/>
      <c r="E142" s="428" t="s">
        <v>93</v>
      </c>
      <c r="F142" s="429"/>
      <c r="G142" s="429"/>
      <c r="H142" s="429"/>
      <c r="I142" s="429"/>
      <c r="J142" s="429"/>
      <c r="K142" s="429"/>
      <c r="L142" s="429"/>
      <c r="M142" s="429"/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  <c r="AA142" s="429"/>
      <c r="AB142" s="429"/>
      <c r="AC142" s="429"/>
      <c r="AD142" s="429"/>
      <c r="AE142" s="429"/>
      <c r="AF142" s="429"/>
      <c r="AG142" s="429"/>
      <c r="AH142" s="363"/>
      <c r="AI142" s="364"/>
      <c r="AJ142" s="364"/>
      <c r="AK142" s="364"/>
      <c r="AL142" s="364"/>
      <c r="AM142" s="364"/>
      <c r="AN142" s="364"/>
      <c r="AO142" s="364"/>
      <c r="AP142" s="363"/>
      <c r="AQ142" s="430"/>
      <c r="AR142" s="430"/>
      <c r="AS142" s="430"/>
      <c r="AT142" s="430"/>
      <c r="AU142" s="430"/>
      <c r="AV142" s="430"/>
      <c r="AW142" s="430"/>
      <c r="AX142" s="430"/>
      <c r="AY142" s="340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340">
        <v>0</v>
      </c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340">
        <v>0</v>
      </c>
      <c r="BV142" s="427"/>
      <c r="BW142" s="427"/>
      <c r="BX142" s="427"/>
      <c r="BY142" s="427"/>
      <c r="BZ142" s="427"/>
      <c r="CA142" s="427"/>
      <c r="CB142" s="427"/>
      <c r="CD142" s="19">
        <f>AS142*BC142*192</f>
        <v>0</v>
      </c>
    </row>
    <row r="143" spans="1:82" ht="15" hidden="1" x14ac:dyDescent="0.25">
      <c r="A143" s="392"/>
      <c r="B143" s="393"/>
      <c r="C143" s="393"/>
      <c r="D143" s="394"/>
      <c r="E143" s="354" t="s">
        <v>31</v>
      </c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452"/>
      <c r="AF143" s="452"/>
      <c r="AG143" s="452"/>
      <c r="AH143" s="450" t="s">
        <v>5</v>
      </c>
      <c r="AI143" s="435"/>
      <c r="AJ143" s="435"/>
      <c r="AK143" s="435"/>
      <c r="AL143" s="435"/>
      <c r="AM143" s="435"/>
      <c r="AN143" s="435"/>
      <c r="AO143" s="435"/>
      <c r="AP143" s="450" t="s">
        <v>5</v>
      </c>
      <c r="AQ143" s="355"/>
      <c r="AR143" s="355"/>
      <c r="AS143" s="355"/>
      <c r="AT143" s="355"/>
      <c r="AU143" s="355"/>
      <c r="AV143" s="355"/>
      <c r="AW143" s="355"/>
      <c r="AX143" s="355"/>
      <c r="AY143" s="411">
        <f>SUM(AY142)</f>
        <v>0</v>
      </c>
      <c r="AZ143" s="451"/>
      <c r="BA143" s="451"/>
      <c r="BB143" s="451"/>
      <c r="BC143" s="451"/>
      <c r="BD143" s="451"/>
      <c r="BE143" s="451"/>
      <c r="BF143" s="451"/>
      <c r="BG143" s="451"/>
      <c r="BH143" s="451"/>
      <c r="BI143" s="451"/>
      <c r="BJ143" s="451"/>
      <c r="BK143" s="411">
        <v>0</v>
      </c>
      <c r="BL143" s="451"/>
      <c r="BM143" s="451"/>
      <c r="BN143" s="451"/>
      <c r="BO143" s="451"/>
      <c r="BP143" s="451"/>
      <c r="BQ143" s="451"/>
      <c r="BR143" s="451"/>
      <c r="BS143" s="451"/>
      <c r="BT143" s="451"/>
      <c r="BU143" s="411">
        <v>0</v>
      </c>
      <c r="BV143" s="451"/>
      <c r="BW143" s="451"/>
      <c r="BX143" s="451"/>
      <c r="BY143" s="451"/>
      <c r="BZ143" s="451"/>
      <c r="CA143" s="451"/>
      <c r="CB143" s="451"/>
    </row>
    <row r="144" spans="1:82" hidden="1" x14ac:dyDescent="0.2"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2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</row>
    <row r="145" spans="1:82" ht="14.25" x14ac:dyDescent="0.2">
      <c r="A145" s="352" t="s">
        <v>88</v>
      </c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2"/>
    </row>
    <row r="146" spans="1:82" ht="9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</row>
    <row r="147" spans="1:82" ht="14.25" x14ac:dyDescent="0.2">
      <c r="A147" s="339" t="s">
        <v>19</v>
      </c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23" t="s">
        <v>360</v>
      </c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3"/>
      <c r="BQ147" s="323"/>
      <c r="BR147" s="323"/>
      <c r="BS147" s="323"/>
      <c r="BT147" s="323"/>
      <c r="BU147" s="323"/>
      <c r="BV147" s="323"/>
      <c r="BW147" s="323"/>
      <c r="BX147" s="323"/>
      <c r="BY147" s="323"/>
      <c r="BZ147" s="323"/>
      <c r="CA147" s="323"/>
      <c r="CB147" s="323"/>
    </row>
    <row r="148" spans="1:82" ht="9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</row>
    <row r="149" spans="1:82" ht="14.25" x14ac:dyDescent="0.2">
      <c r="A149" s="10" t="s">
        <v>21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323" t="s">
        <v>85</v>
      </c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23"/>
      <c r="BG149" s="323"/>
      <c r="BH149" s="323"/>
      <c r="BI149" s="323"/>
      <c r="BJ149" s="323"/>
      <c r="BK149" s="323"/>
      <c r="BL149" s="323"/>
      <c r="BM149" s="323"/>
      <c r="BN149" s="323"/>
      <c r="BO149" s="323"/>
      <c r="BP149" s="323"/>
      <c r="BQ149" s="323"/>
      <c r="BR149" s="323"/>
      <c r="BS149" s="323"/>
      <c r="BT149" s="323"/>
      <c r="BU149" s="323"/>
      <c r="BV149" s="323"/>
      <c r="BW149" s="323"/>
      <c r="BX149" s="323"/>
      <c r="BY149" s="323"/>
      <c r="BZ149" s="323"/>
      <c r="CA149" s="323"/>
      <c r="CB149" s="323"/>
      <c r="CD149" s="17"/>
    </row>
    <row r="150" spans="1:82" ht="9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</row>
    <row r="151" spans="1:82" ht="31.5" customHeight="1" x14ac:dyDescent="0.25">
      <c r="A151" s="10" t="s">
        <v>23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325" t="s">
        <v>24</v>
      </c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  <c r="BD151" s="325"/>
      <c r="BE151" s="325"/>
      <c r="BF151" s="325"/>
      <c r="BG151" s="325"/>
      <c r="BH151" s="325"/>
      <c r="BI151" s="325"/>
      <c r="BJ151" s="325"/>
      <c r="BK151" s="325"/>
      <c r="BL151" s="325"/>
      <c r="BM151" s="325"/>
      <c r="BN151" s="325"/>
      <c r="BO151" s="325"/>
      <c r="BP151" s="325"/>
      <c r="BQ151" s="325"/>
      <c r="BR151" s="325"/>
      <c r="BS151" s="325"/>
      <c r="BT151" s="325"/>
      <c r="BU151" s="325"/>
      <c r="BV151" s="325"/>
      <c r="BW151" s="325"/>
      <c r="BX151" s="325"/>
      <c r="BY151" s="325"/>
      <c r="BZ151" s="325"/>
      <c r="CA151" s="325"/>
      <c r="CB151" s="325"/>
    </row>
    <row r="152" spans="1:82" ht="12.75" customHeight="1" x14ac:dyDescent="0.2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</row>
    <row r="153" spans="1:82" ht="14.25" x14ac:dyDescent="0.2">
      <c r="A153" s="352" t="s">
        <v>371</v>
      </c>
      <c r="B153" s="352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2"/>
    </row>
    <row r="154" spans="1:82" ht="10.5" customHeight="1" x14ac:dyDescent="0.2"/>
    <row r="155" spans="1:82" ht="13.15" customHeight="1" x14ac:dyDescent="0.2">
      <c r="A155" s="375" t="s">
        <v>25</v>
      </c>
      <c r="B155" s="376"/>
      <c r="C155" s="376"/>
      <c r="D155" s="377"/>
      <c r="E155" s="371" t="s">
        <v>44</v>
      </c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59" t="s">
        <v>45</v>
      </c>
      <c r="AK155" s="199"/>
      <c r="AL155" s="199"/>
      <c r="AM155" s="199"/>
      <c r="AN155" s="199"/>
      <c r="AO155" s="199"/>
      <c r="AP155" s="199"/>
      <c r="AQ155" s="199"/>
      <c r="AR155" s="359" t="s">
        <v>46</v>
      </c>
      <c r="AS155" s="199"/>
      <c r="AT155" s="199"/>
      <c r="AU155" s="199"/>
      <c r="AV155" s="199"/>
      <c r="AW155" s="199"/>
      <c r="AX155" s="359" t="s">
        <v>47</v>
      </c>
      <c r="AY155" s="199"/>
      <c r="AZ155" s="199"/>
      <c r="BA155" s="199"/>
      <c r="BB155" s="199"/>
      <c r="BC155" s="199"/>
      <c r="BD155" s="199"/>
      <c r="BE155" s="359" t="s">
        <v>48</v>
      </c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</row>
    <row r="156" spans="1:82" x14ac:dyDescent="0.2">
      <c r="A156" s="378"/>
      <c r="B156" s="379"/>
      <c r="C156" s="379"/>
      <c r="D156" s="380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</row>
    <row r="157" spans="1:82" ht="15" customHeight="1" x14ac:dyDescent="0.2">
      <c r="A157" s="378"/>
      <c r="B157" s="379"/>
      <c r="C157" s="379"/>
      <c r="D157" s="380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359" t="s">
        <v>201</v>
      </c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359" t="s">
        <v>199</v>
      </c>
      <c r="BP157" s="199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</row>
    <row r="158" spans="1:82" ht="27" customHeight="1" x14ac:dyDescent="0.2">
      <c r="A158" s="381"/>
      <c r="B158" s="382"/>
      <c r="C158" s="382"/>
      <c r="D158" s="383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1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385" t="s">
        <v>394</v>
      </c>
      <c r="BP158" s="386"/>
      <c r="BQ158" s="386"/>
      <c r="BR158" s="386"/>
      <c r="BS158" s="386"/>
      <c r="BT158" s="386"/>
      <c r="BU158" s="386"/>
      <c r="BV158" s="387"/>
      <c r="BW158" s="385" t="s">
        <v>415</v>
      </c>
      <c r="BX158" s="386"/>
      <c r="BY158" s="386"/>
      <c r="BZ158" s="386"/>
      <c r="CA158" s="386"/>
      <c r="CB158" s="386"/>
    </row>
    <row r="159" spans="1:82" ht="15" x14ac:dyDescent="0.2">
      <c r="A159" s="357">
        <v>1</v>
      </c>
      <c r="B159" s="288"/>
      <c r="C159" s="288"/>
      <c r="D159" s="288"/>
      <c r="E159" s="391">
        <v>2</v>
      </c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>
        <v>3</v>
      </c>
      <c r="AK159" s="391"/>
      <c r="AL159" s="391"/>
      <c r="AM159" s="391"/>
      <c r="AN159" s="391"/>
      <c r="AO159" s="391"/>
      <c r="AP159" s="391"/>
      <c r="AQ159" s="391"/>
      <c r="AR159" s="391">
        <v>4</v>
      </c>
      <c r="AS159" s="391"/>
      <c r="AT159" s="391"/>
      <c r="AU159" s="391"/>
      <c r="AV159" s="391"/>
      <c r="AW159" s="391"/>
      <c r="AX159" s="391">
        <v>5</v>
      </c>
      <c r="AY159" s="391"/>
      <c r="AZ159" s="391"/>
      <c r="BA159" s="391"/>
      <c r="BB159" s="391"/>
      <c r="BC159" s="391"/>
      <c r="BD159" s="391"/>
      <c r="BE159" s="391">
        <v>6</v>
      </c>
      <c r="BF159" s="391"/>
      <c r="BG159" s="391"/>
      <c r="BH159" s="391"/>
      <c r="BI159" s="391"/>
      <c r="BJ159" s="391"/>
      <c r="BK159" s="391"/>
      <c r="BL159" s="391"/>
      <c r="BM159" s="391"/>
      <c r="BN159" s="391"/>
      <c r="BO159" s="391">
        <v>7</v>
      </c>
      <c r="BP159" s="391"/>
      <c r="BQ159" s="391"/>
      <c r="BR159" s="391"/>
      <c r="BS159" s="391"/>
      <c r="BT159" s="391"/>
      <c r="BU159" s="391"/>
      <c r="BV159" s="391"/>
      <c r="BW159" s="391">
        <v>8</v>
      </c>
      <c r="BX159" s="391"/>
      <c r="BY159" s="391"/>
      <c r="BZ159" s="391"/>
      <c r="CA159" s="391"/>
      <c r="CB159" s="391"/>
    </row>
    <row r="160" spans="1:82" ht="20.25" customHeight="1" x14ac:dyDescent="0.25">
      <c r="A160" s="358" t="s">
        <v>108</v>
      </c>
      <c r="B160" s="358"/>
      <c r="C160" s="358"/>
      <c r="D160" s="358"/>
      <c r="E160" s="388" t="s">
        <v>363</v>
      </c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9"/>
      <c r="AK160" s="390"/>
      <c r="AL160" s="390"/>
      <c r="AM160" s="390"/>
      <c r="AN160" s="390"/>
      <c r="AO160" s="390"/>
      <c r="AP160" s="390"/>
      <c r="AQ160" s="390"/>
      <c r="AR160" s="389"/>
      <c r="AS160" s="390"/>
      <c r="AT160" s="390"/>
      <c r="AU160" s="390"/>
      <c r="AV160" s="390"/>
      <c r="AW160" s="390"/>
      <c r="AX160" s="390"/>
      <c r="AY160" s="390"/>
      <c r="AZ160" s="390"/>
      <c r="BA160" s="390"/>
      <c r="BB160" s="390"/>
      <c r="BC160" s="390"/>
      <c r="BD160" s="390"/>
      <c r="BE160" s="340">
        <v>1263276</v>
      </c>
      <c r="BF160" s="341"/>
      <c r="BG160" s="341"/>
      <c r="BH160" s="341"/>
      <c r="BI160" s="341"/>
      <c r="BJ160" s="341"/>
      <c r="BK160" s="341"/>
      <c r="BL160" s="341"/>
      <c r="BM160" s="341"/>
      <c r="BN160" s="341"/>
      <c r="BO160" s="340">
        <v>0</v>
      </c>
      <c r="BP160" s="341"/>
      <c r="BQ160" s="341"/>
      <c r="BR160" s="341"/>
      <c r="BS160" s="341"/>
      <c r="BT160" s="341"/>
      <c r="BU160" s="341"/>
      <c r="BV160" s="341"/>
      <c r="BW160" s="341">
        <v>0</v>
      </c>
      <c r="BX160" s="341"/>
      <c r="BY160" s="341"/>
      <c r="BZ160" s="341"/>
      <c r="CA160" s="341"/>
      <c r="CB160" s="341"/>
      <c r="CD160" s="15">
        <f>AJ160*AU160*BE160</f>
        <v>0</v>
      </c>
    </row>
    <row r="161" spans="1:80" ht="18" customHeight="1" x14ac:dyDescent="0.25">
      <c r="A161" s="392"/>
      <c r="B161" s="393"/>
      <c r="C161" s="393"/>
      <c r="D161" s="394"/>
      <c r="E161" s="395" t="s">
        <v>31</v>
      </c>
      <c r="F161" s="396"/>
      <c r="G161" s="396"/>
      <c r="H161" s="396"/>
      <c r="I161" s="396"/>
      <c r="J161" s="396"/>
      <c r="K161" s="396"/>
      <c r="L161" s="396"/>
      <c r="M161" s="396"/>
      <c r="N161" s="396"/>
      <c r="O161" s="396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Z161" s="396"/>
      <c r="AA161" s="396"/>
      <c r="AB161" s="396"/>
      <c r="AC161" s="396"/>
      <c r="AD161" s="396"/>
      <c r="AE161" s="396"/>
      <c r="AF161" s="396"/>
      <c r="AG161" s="396"/>
      <c r="AH161" s="396"/>
      <c r="AI161" s="397"/>
      <c r="AJ161" s="434" t="s">
        <v>5</v>
      </c>
      <c r="AK161" s="435"/>
      <c r="AL161" s="435"/>
      <c r="AM161" s="435"/>
      <c r="AN161" s="435"/>
      <c r="AO161" s="435"/>
      <c r="AP161" s="435"/>
      <c r="AQ161" s="435"/>
      <c r="AR161" s="434" t="s">
        <v>5</v>
      </c>
      <c r="AS161" s="435"/>
      <c r="AT161" s="435"/>
      <c r="AU161" s="435" t="s">
        <v>5</v>
      </c>
      <c r="AV161" s="435"/>
      <c r="AW161" s="435"/>
      <c r="AX161" s="435" t="s">
        <v>5</v>
      </c>
      <c r="AY161" s="435"/>
      <c r="AZ161" s="435"/>
      <c r="BA161" s="435"/>
      <c r="BB161" s="435"/>
      <c r="BC161" s="435"/>
      <c r="BD161" s="435"/>
      <c r="BE161" s="411">
        <f>SUM(BE160:BE160)</f>
        <v>1263276</v>
      </c>
      <c r="BF161" s="384"/>
      <c r="BG161" s="384"/>
      <c r="BH161" s="384"/>
      <c r="BI161" s="384"/>
      <c r="BJ161" s="384"/>
      <c r="BK161" s="384"/>
      <c r="BL161" s="384"/>
      <c r="BM161" s="384"/>
      <c r="BN161" s="384"/>
      <c r="BO161" s="411">
        <f>SUM(BO160:BO160)</f>
        <v>0</v>
      </c>
      <c r="BP161" s="384"/>
      <c r="BQ161" s="384"/>
      <c r="BR161" s="384"/>
      <c r="BS161" s="384"/>
      <c r="BT161" s="384"/>
      <c r="BU161" s="384"/>
      <c r="BV161" s="384"/>
      <c r="BW161" s="384">
        <f>SUM(BW160:BW160)</f>
        <v>0</v>
      </c>
      <c r="BX161" s="384"/>
      <c r="BY161" s="384"/>
      <c r="BZ161" s="384"/>
      <c r="CA161" s="384"/>
      <c r="CB161" s="384"/>
    </row>
    <row r="162" spans="1:80" ht="13.9" customHeight="1" x14ac:dyDescent="0.25"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22"/>
      <c r="AK162" s="39"/>
      <c r="AL162" s="39"/>
      <c r="AM162" s="39"/>
      <c r="AN162" s="39"/>
      <c r="AO162" s="39"/>
      <c r="AP162" s="39"/>
      <c r="AQ162" s="39"/>
      <c r="AR162" s="22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45"/>
      <c r="BF162" s="39"/>
      <c r="BG162" s="39"/>
      <c r="BH162" s="39"/>
      <c r="BI162" s="39"/>
      <c r="BJ162" s="39"/>
      <c r="BK162" s="39"/>
      <c r="BL162" s="39"/>
      <c r="BM162" s="39"/>
      <c r="BN162" s="39"/>
      <c r="BO162" s="45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</row>
    <row r="163" spans="1:80" s="89" customFormat="1" ht="14.25" x14ac:dyDescent="0.2">
      <c r="A163" s="326" t="s">
        <v>372</v>
      </c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  <c r="AD163" s="326"/>
      <c r="AE163" s="326"/>
      <c r="AF163" s="326"/>
      <c r="AG163" s="326"/>
      <c r="AH163" s="326"/>
      <c r="AI163" s="326"/>
      <c r="AJ163" s="326"/>
      <c r="AK163" s="326"/>
      <c r="AL163" s="326"/>
      <c r="AM163" s="326"/>
      <c r="AN163" s="326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  <c r="AY163" s="326"/>
      <c r="AZ163" s="326"/>
      <c r="BA163" s="326"/>
      <c r="BB163" s="326"/>
      <c r="BC163" s="326"/>
      <c r="BD163" s="326"/>
      <c r="BE163" s="326"/>
      <c r="BF163" s="326"/>
      <c r="BG163" s="326"/>
      <c r="BH163" s="326"/>
      <c r="BI163" s="326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6"/>
      <c r="CB163" s="326"/>
    </row>
    <row r="164" spans="1:80" s="89" customFormat="1" ht="14.25" x14ac:dyDescent="0.2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</row>
    <row r="165" spans="1:80" ht="14.25" customHeight="1" x14ac:dyDescent="0.2">
      <c r="A165" s="339" t="s">
        <v>19</v>
      </c>
      <c r="B165" s="339"/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23" t="s">
        <v>362</v>
      </c>
      <c r="AF165" s="323"/>
      <c r="AG165" s="323"/>
      <c r="AH165" s="323"/>
      <c r="AI165" s="323"/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3"/>
      <c r="BJ165" s="323"/>
      <c r="BK165" s="323"/>
      <c r="BL165" s="323"/>
      <c r="BM165" s="323"/>
      <c r="BN165" s="323"/>
      <c r="BO165" s="323"/>
      <c r="BP165" s="323"/>
      <c r="BQ165" s="323"/>
      <c r="BR165" s="323"/>
      <c r="BS165" s="323"/>
      <c r="BT165" s="323"/>
      <c r="BU165" s="323"/>
      <c r="BV165" s="323"/>
      <c r="BW165" s="323"/>
      <c r="BX165" s="323"/>
      <c r="BY165" s="323"/>
      <c r="BZ165" s="323"/>
      <c r="CA165" s="323"/>
      <c r="CB165" s="323"/>
    </row>
    <row r="166" spans="1:80" ht="6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</row>
    <row r="167" spans="1:80" ht="17.25" customHeight="1" x14ac:dyDescent="0.2">
      <c r="A167" s="10" t="s">
        <v>21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323" t="s">
        <v>85</v>
      </c>
      <c r="T167" s="323"/>
      <c r="U167" s="323"/>
      <c r="V167" s="323"/>
      <c r="W167" s="323"/>
      <c r="X167" s="323"/>
      <c r="Y167" s="323"/>
      <c r="Z167" s="323"/>
      <c r="AA167" s="323"/>
      <c r="AB167" s="323"/>
      <c r="AC167" s="323"/>
      <c r="AD167" s="323"/>
      <c r="AE167" s="323"/>
      <c r="AF167" s="323"/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3"/>
      <c r="AV167" s="323"/>
      <c r="AW167" s="323"/>
      <c r="AX167" s="323"/>
      <c r="AY167" s="323"/>
      <c r="AZ167" s="323"/>
      <c r="BA167" s="323"/>
      <c r="BB167" s="323"/>
      <c r="BC167" s="323"/>
      <c r="BD167" s="323"/>
      <c r="BE167" s="323"/>
      <c r="BF167" s="323"/>
      <c r="BG167" s="323"/>
      <c r="BH167" s="323"/>
      <c r="BI167" s="323"/>
      <c r="BJ167" s="323"/>
      <c r="BK167" s="323"/>
      <c r="BL167" s="323"/>
      <c r="BM167" s="323"/>
      <c r="BN167" s="323"/>
      <c r="BO167" s="323"/>
      <c r="BP167" s="324"/>
      <c r="BQ167" s="324"/>
      <c r="BR167" s="324"/>
      <c r="BS167" s="324"/>
      <c r="BT167" s="324"/>
      <c r="BU167" s="324"/>
      <c r="BV167" s="324"/>
      <c r="BW167" s="324"/>
      <c r="BX167" s="324"/>
      <c r="BY167" s="324"/>
      <c r="BZ167" s="324"/>
      <c r="CA167" s="324"/>
      <c r="CB167" s="324"/>
    </row>
    <row r="168" spans="1:80" ht="10.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</row>
    <row r="169" spans="1:80" ht="31.5" customHeight="1" x14ac:dyDescent="0.25">
      <c r="A169" s="10" t="s">
        <v>23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325" t="s">
        <v>24</v>
      </c>
      <c r="AI169" s="325"/>
      <c r="AJ169" s="325"/>
      <c r="AK169" s="325"/>
      <c r="AL169" s="325"/>
      <c r="AM169" s="325"/>
      <c r="AN169" s="325"/>
      <c r="AO169" s="325"/>
      <c r="AP169" s="325"/>
      <c r="AQ169" s="325"/>
      <c r="AR169" s="325"/>
      <c r="AS169" s="325"/>
      <c r="AT169" s="325"/>
      <c r="AU169" s="325"/>
      <c r="AV169" s="325"/>
      <c r="AW169" s="325"/>
      <c r="AX169" s="325"/>
      <c r="AY169" s="325"/>
      <c r="AZ169" s="325"/>
      <c r="BA169" s="325"/>
      <c r="BB169" s="325"/>
      <c r="BC169" s="325"/>
      <c r="BD169" s="325"/>
      <c r="BE169" s="325"/>
      <c r="BF169" s="325"/>
      <c r="BG169" s="325"/>
      <c r="BH169" s="325"/>
      <c r="BI169" s="325"/>
      <c r="BJ169" s="325"/>
      <c r="BK169" s="325"/>
      <c r="BL169" s="325"/>
      <c r="BM169" s="325"/>
      <c r="BN169" s="325"/>
      <c r="BO169" s="325"/>
      <c r="BP169" s="325"/>
      <c r="BQ169" s="325"/>
      <c r="BR169" s="325"/>
      <c r="BS169" s="325"/>
      <c r="BT169" s="325"/>
      <c r="BU169" s="325"/>
      <c r="BV169" s="325"/>
      <c r="BW169" s="325"/>
      <c r="BX169" s="325"/>
      <c r="BY169" s="325"/>
      <c r="BZ169" s="325"/>
      <c r="CA169" s="325"/>
      <c r="CB169" s="325"/>
    </row>
    <row r="170" spans="1:80" s="89" customFormat="1" ht="14.25" x14ac:dyDescent="0.2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</row>
    <row r="171" spans="1:80" s="89" customFormat="1" ht="14.25" hidden="1" x14ac:dyDescent="0.2">
      <c r="A171" s="326" t="s">
        <v>373</v>
      </c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6"/>
      <c r="CB171" s="326"/>
    </row>
    <row r="172" spans="1:80" s="89" customFormat="1" ht="9.75" hidden="1" customHeight="1" x14ac:dyDescent="0.2"/>
    <row r="173" spans="1:80" s="89" customFormat="1" hidden="1" x14ac:dyDescent="0.2">
      <c r="A173" s="257" t="s">
        <v>25</v>
      </c>
      <c r="B173" s="258"/>
      <c r="C173" s="258"/>
      <c r="D173" s="259"/>
      <c r="E173" s="200" t="s">
        <v>26</v>
      </c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2"/>
      <c r="AJ173" s="257" t="s">
        <v>38</v>
      </c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9"/>
      <c r="AU173" s="257" t="s">
        <v>39</v>
      </c>
      <c r="AV173" s="258"/>
      <c r="AW173" s="258"/>
      <c r="AX173" s="258"/>
      <c r="AY173" s="258"/>
      <c r="AZ173" s="258"/>
      <c r="BA173" s="258"/>
      <c r="BB173" s="258"/>
      <c r="BC173" s="258"/>
      <c r="BD173" s="259"/>
      <c r="BE173" s="257" t="s">
        <v>40</v>
      </c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9"/>
      <c r="BP173" s="257" t="s">
        <v>41</v>
      </c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9"/>
    </row>
    <row r="174" spans="1:80" s="89" customFormat="1" hidden="1" x14ac:dyDescent="0.2">
      <c r="A174" s="260"/>
      <c r="B174" s="261"/>
      <c r="C174" s="261"/>
      <c r="D174" s="262"/>
      <c r="E174" s="233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5"/>
      <c r="AJ174" s="260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2"/>
      <c r="AU174" s="260"/>
      <c r="AV174" s="261"/>
      <c r="AW174" s="261"/>
      <c r="AX174" s="261"/>
      <c r="AY174" s="261"/>
      <c r="AZ174" s="261"/>
      <c r="BA174" s="261"/>
      <c r="BB174" s="261"/>
      <c r="BC174" s="261"/>
      <c r="BD174" s="262"/>
      <c r="BE174" s="260"/>
      <c r="BF174" s="261"/>
      <c r="BG174" s="261"/>
      <c r="BH174" s="261"/>
      <c r="BI174" s="261"/>
      <c r="BJ174" s="261"/>
      <c r="BK174" s="261"/>
      <c r="BL174" s="261"/>
      <c r="BM174" s="261"/>
      <c r="BN174" s="261"/>
      <c r="BO174" s="262"/>
      <c r="BP174" s="260"/>
      <c r="BQ174" s="261"/>
      <c r="BR174" s="261"/>
      <c r="BS174" s="261"/>
      <c r="BT174" s="261"/>
      <c r="BU174" s="261"/>
      <c r="BV174" s="261"/>
      <c r="BW174" s="261"/>
      <c r="BX174" s="261"/>
      <c r="BY174" s="261"/>
      <c r="BZ174" s="261"/>
      <c r="CA174" s="261"/>
      <c r="CB174" s="262"/>
    </row>
    <row r="175" spans="1:80" s="89" customFormat="1" hidden="1" x14ac:dyDescent="0.2">
      <c r="A175" s="260"/>
      <c r="B175" s="261"/>
      <c r="C175" s="261"/>
      <c r="D175" s="262"/>
      <c r="E175" s="233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5"/>
      <c r="AJ175" s="260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2"/>
      <c r="AU175" s="260"/>
      <c r="AV175" s="261"/>
      <c r="AW175" s="261"/>
      <c r="AX175" s="261"/>
      <c r="AY175" s="261"/>
      <c r="AZ175" s="261"/>
      <c r="BA175" s="261"/>
      <c r="BB175" s="261"/>
      <c r="BC175" s="261"/>
      <c r="BD175" s="262"/>
      <c r="BE175" s="260"/>
      <c r="BF175" s="261"/>
      <c r="BG175" s="261"/>
      <c r="BH175" s="261"/>
      <c r="BI175" s="261"/>
      <c r="BJ175" s="261"/>
      <c r="BK175" s="261"/>
      <c r="BL175" s="261"/>
      <c r="BM175" s="261"/>
      <c r="BN175" s="261"/>
      <c r="BO175" s="262"/>
      <c r="BP175" s="260"/>
      <c r="BQ175" s="261"/>
      <c r="BR175" s="261"/>
      <c r="BS175" s="261"/>
      <c r="BT175" s="261"/>
      <c r="BU175" s="261"/>
      <c r="BV175" s="261"/>
      <c r="BW175" s="261"/>
      <c r="BX175" s="261"/>
      <c r="BY175" s="261"/>
      <c r="BZ175" s="261"/>
      <c r="CA175" s="261"/>
      <c r="CB175" s="262"/>
    </row>
    <row r="176" spans="1:80" s="89" customFormat="1" hidden="1" x14ac:dyDescent="0.2">
      <c r="A176" s="263"/>
      <c r="B176" s="264"/>
      <c r="C176" s="264"/>
      <c r="D176" s="265"/>
      <c r="E176" s="203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5"/>
      <c r="AJ176" s="263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5"/>
      <c r="AU176" s="263"/>
      <c r="AV176" s="264"/>
      <c r="AW176" s="264"/>
      <c r="AX176" s="264"/>
      <c r="AY176" s="264"/>
      <c r="AZ176" s="264"/>
      <c r="BA176" s="264"/>
      <c r="BB176" s="264"/>
      <c r="BC176" s="264"/>
      <c r="BD176" s="265"/>
      <c r="BE176" s="263"/>
      <c r="BF176" s="264"/>
      <c r="BG176" s="264"/>
      <c r="BH176" s="264"/>
      <c r="BI176" s="264"/>
      <c r="BJ176" s="264"/>
      <c r="BK176" s="264"/>
      <c r="BL176" s="264"/>
      <c r="BM176" s="264"/>
      <c r="BN176" s="264"/>
      <c r="BO176" s="265"/>
      <c r="BP176" s="263"/>
      <c r="BQ176" s="264"/>
      <c r="BR176" s="264"/>
      <c r="BS176" s="264"/>
      <c r="BT176" s="264"/>
      <c r="BU176" s="264"/>
      <c r="BV176" s="264"/>
      <c r="BW176" s="264"/>
      <c r="BX176" s="264"/>
      <c r="BY176" s="264"/>
      <c r="BZ176" s="264"/>
      <c r="CA176" s="264"/>
      <c r="CB176" s="265"/>
    </row>
    <row r="177" spans="1:82" s="89" customFormat="1" hidden="1" x14ac:dyDescent="0.2">
      <c r="A177" s="347">
        <v>1</v>
      </c>
      <c r="B177" s="348"/>
      <c r="C177" s="348"/>
      <c r="D177" s="349"/>
      <c r="E177" s="347">
        <v>2</v>
      </c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9"/>
      <c r="AJ177" s="347">
        <v>3</v>
      </c>
      <c r="AK177" s="348"/>
      <c r="AL177" s="348"/>
      <c r="AM177" s="348"/>
      <c r="AN177" s="348"/>
      <c r="AO177" s="348"/>
      <c r="AP177" s="348"/>
      <c r="AQ177" s="348"/>
      <c r="AR177" s="348"/>
      <c r="AS177" s="348"/>
      <c r="AT177" s="349"/>
      <c r="AU177" s="347">
        <v>4</v>
      </c>
      <c r="AV177" s="348"/>
      <c r="AW177" s="348"/>
      <c r="AX177" s="348"/>
      <c r="AY177" s="348"/>
      <c r="AZ177" s="348"/>
      <c r="BA177" s="348"/>
      <c r="BB177" s="348"/>
      <c r="BC177" s="348"/>
      <c r="BD177" s="349"/>
      <c r="BE177" s="347">
        <v>5</v>
      </c>
      <c r="BF177" s="348"/>
      <c r="BG177" s="348"/>
      <c r="BH177" s="348"/>
      <c r="BI177" s="348"/>
      <c r="BJ177" s="348"/>
      <c r="BK177" s="348"/>
      <c r="BL177" s="348"/>
      <c r="BM177" s="348"/>
      <c r="BN177" s="348"/>
      <c r="BO177" s="349"/>
      <c r="BP177" s="347">
        <v>6</v>
      </c>
      <c r="BQ177" s="348"/>
      <c r="BR177" s="348"/>
      <c r="BS177" s="348"/>
      <c r="BT177" s="348"/>
      <c r="BU177" s="348"/>
      <c r="BV177" s="348"/>
      <c r="BW177" s="348"/>
      <c r="BX177" s="348"/>
      <c r="BY177" s="348"/>
      <c r="BZ177" s="348"/>
      <c r="CA177" s="348"/>
      <c r="CB177" s="349"/>
    </row>
    <row r="178" spans="1:82" s="89" customFormat="1" hidden="1" x14ac:dyDescent="0.2">
      <c r="A178" s="327">
        <v>1</v>
      </c>
      <c r="B178" s="328"/>
      <c r="C178" s="328"/>
      <c r="D178" s="329"/>
      <c r="E178" s="215" t="s">
        <v>366</v>
      </c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7"/>
      <c r="AJ178" s="327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9"/>
      <c r="AU178" s="327"/>
      <c r="AV178" s="328"/>
      <c r="AW178" s="328"/>
      <c r="AX178" s="328"/>
      <c r="AY178" s="328"/>
      <c r="AZ178" s="328"/>
      <c r="BA178" s="328"/>
      <c r="BB178" s="328"/>
      <c r="BC178" s="328"/>
      <c r="BD178" s="329"/>
      <c r="BE178" s="212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4"/>
      <c r="BP178" s="212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4"/>
      <c r="CD178" s="91">
        <f>BE178*AU178</f>
        <v>0</v>
      </c>
    </row>
    <row r="179" spans="1:82" s="89" customFormat="1" hidden="1" x14ac:dyDescent="0.2">
      <c r="A179" s="215"/>
      <c r="B179" s="216"/>
      <c r="C179" s="216"/>
      <c r="D179" s="217"/>
      <c r="E179" s="251" t="s">
        <v>31</v>
      </c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3"/>
      <c r="AJ179" s="327" t="s">
        <v>5</v>
      </c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9"/>
      <c r="AU179" s="327" t="s">
        <v>5</v>
      </c>
      <c r="AV179" s="328"/>
      <c r="AW179" s="328"/>
      <c r="AX179" s="328"/>
      <c r="AY179" s="328"/>
      <c r="AZ179" s="328"/>
      <c r="BA179" s="328"/>
      <c r="BB179" s="328"/>
      <c r="BC179" s="328"/>
      <c r="BD179" s="329"/>
      <c r="BE179" s="327" t="s">
        <v>5</v>
      </c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9"/>
      <c r="BP179" s="458">
        <f>BP178</f>
        <v>0</v>
      </c>
      <c r="BQ179" s="459"/>
      <c r="BR179" s="459"/>
      <c r="BS179" s="459"/>
      <c r="BT179" s="459"/>
      <c r="BU179" s="459"/>
      <c r="BV179" s="459"/>
      <c r="BW179" s="459"/>
      <c r="BX179" s="459"/>
      <c r="BY179" s="459"/>
      <c r="BZ179" s="459"/>
      <c r="CA179" s="459"/>
      <c r="CB179" s="460"/>
    </row>
    <row r="180" spans="1:82" s="89" customFormat="1" hidden="1" x14ac:dyDescent="0.2"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</row>
    <row r="181" spans="1:82" s="89" customFormat="1" ht="16.5" customHeight="1" x14ac:dyDescent="0.2">
      <c r="A181" s="326" t="s">
        <v>499</v>
      </c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</row>
    <row r="182" spans="1:82" s="89" customFormat="1" ht="10.5" customHeight="1" x14ac:dyDescent="0.2"/>
    <row r="183" spans="1:82" s="89" customFormat="1" x14ac:dyDescent="0.2">
      <c r="A183" s="257" t="s">
        <v>25</v>
      </c>
      <c r="B183" s="258"/>
      <c r="C183" s="258"/>
      <c r="D183" s="259"/>
      <c r="E183" s="200" t="s">
        <v>44</v>
      </c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2"/>
      <c r="AJ183" s="257" t="s">
        <v>45</v>
      </c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9"/>
      <c r="AU183" s="257" t="s">
        <v>46</v>
      </c>
      <c r="AV183" s="258"/>
      <c r="AW183" s="258"/>
      <c r="AX183" s="258"/>
      <c r="AY183" s="258"/>
      <c r="AZ183" s="258"/>
      <c r="BA183" s="258"/>
      <c r="BB183" s="258"/>
      <c r="BC183" s="258"/>
      <c r="BD183" s="259"/>
      <c r="BE183" s="257" t="s">
        <v>47</v>
      </c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9"/>
      <c r="BP183" s="257" t="s">
        <v>48</v>
      </c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9"/>
    </row>
    <row r="184" spans="1:82" s="89" customFormat="1" x14ac:dyDescent="0.2">
      <c r="A184" s="260"/>
      <c r="B184" s="261"/>
      <c r="C184" s="261"/>
      <c r="D184" s="262"/>
      <c r="E184" s="233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5"/>
      <c r="AJ184" s="260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2"/>
      <c r="AU184" s="260"/>
      <c r="AV184" s="261"/>
      <c r="AW184" s="261"/>
      <c r="AX184" s="261"/>
      <c r="AY184" s="261"/>
      <c r="AZ184" s="261"/>
      <c r="BA184" s="261"/>
      <c r="BB184" s="261"/>
      <c r="BC184" s="261"/>
      <c r="BD184" s="262"/>
      <c r="BE184" s="260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2"/>
      <c r="BP184" s="260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2"/>
    </row>
    <row r="185" spans="1:82" s="89" customFormat="1" x14ac:dyDescent="0.2">
      <c r="A185" s="260"/>
      <c r="B185" s="261"/>
      <c r="C185" s="261"/>
      <c r="D185" s="262"/>
      <c r="E185" s="233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5"/>
      <c r="AJ185" s="260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2"/>
      <c r="AU185" s="260"/>
      <c r="AV185" s="261"/>
      <c r="AW185" s="261"/>
      <c r="AX185" s="261"/>
      <c r="AY185" s="261"/>
      <c r="AZ185" s="261"/>
      <c r="BA185" s="261"/>
      <c r="BB185" s="261"/>
      <c r="BC185" s="261"/>
      <c r="BD185" s="262"/>
      <c r="BE185" s="260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2"/>
      <c r="BP185" s="260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2"/>
    </row>
    <row r="186" spans="1:82" s="89" customFormat="1" x14ac:dyDescent="0.2">
      <c r="A186" s="263"/>
      <c r="B186" s="264"/>
      <c r="C186" s="264"/>
      <c r="D186" s="265"/>
      <c r="E186" s="203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5"/>
      <c r="AJ186" s="263"/>
      <c r="AK186" s="264"/>
      <c r="AL186" s="264"/>
      <c r="AM186" s="264"/>
      <c r="AN186" s="264"/>
      <c r="AO186" s="264"/>
      <c r="AP186" s="264"/>
      <c r="AQ186" s="264"/>
      <c r="AR186" s="264"/>
      <c r="AS186" s="264"/>
      <c r="AT186" s="265"/>
      <c r="AU186" s="263"/>
      <c r="AV186" s="264"/>
      <c r="AW186" s="264"/>
      <c r="AX186" s="264"/>
      <c r="AY186" s="264"/>
      <c r="AZ186" s="264"/>
      <c r="BA186" s="264"/>
      <c r="BB186" s="264"/>
      <c r="BC186" s="264"/>
      <c r="BD186" s="265"/>
      <c r="BE186" s="263"/>
      <c r="BF186" s="264"/>
      <c r="BG186" s="264"/>
      <c r="BH186" s="264"/>
      <c r="BI186" s="264"/>
      <c r="BJ186" s="264"/>
      <c r="BK186" s="264"/>
      <c r="BL186" s="264"/>
      <c r="BM186" s="264"/>
      <c r="BN186" s="264"/>
      <c r="BO186" s="265"/>
      <c r="BP186" s="263"/>
      <c r="BQ186" s="264"/>
      <c r="BR186" s="264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5"/>
    </row>
    <row r="187" spans="1:82" s="89" customFormat="1" x14ac:dyDescent="0.2">
      <c r="A187" s="347">
        <v>1</v>
      </c>
      <c r="B187" s="348"/>
      <c r="C187" s="348"/>
      <c r="D187" s="349"/>
      <c r="E187" s="347">
        <v>2</v>
      </c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9"/>
      <c r="AJ187" s="347">
        <v>3</v>
      </c>
      <c r="AK187" s="348"/>
      <c r="AL187" s="348"/>
      <c r="AM187" s="348"/>
      <c r="AN187" s="348"/>
      <c r="AO187" s="348"/>
      <c r="AP187" s="348"/>
      <c r="AQ187" s="348"/>
      <c r="AR187" s="348"/>
      <c r="AS187" s="348"/>
      <c r="AT187" s="349"/>
      <c r="AU187" s="347">
        <v>4</v>
      </c>
      <c r="AV187" s="348"/>
      <c r="AW187" s="348"/>
      <c r="AX187" s="348"/>
      <c r="AY187" s="348"/>
      <c r="AZ187" s="348"/>
      <c r="BA187" s="348"/>
      <c r="BB187" s="348"/>
      <c r="BC187" s="348"/>
      <c r="BD187" s="349"/>
      <c r="BE187" s="347">
        <v>5</v>
      </c>
      <c r="BF187" s="348"/>
      <c r="BG187" s="348"/>
      <c r="BH187" s="348"/>
      <c r="BI187" s="348"/>
      <c r="BJ187" s="348"/>
      <c r="BK187" s="348"/>
      <c r="BL187" s="348"/>
      <c r="BM187" s="348"/>
      <c r="BN187" s="348"/>
      <c r="BO187" s="349"/>
      <c r="BP187" s="347">
        <v>6</v>
      </c>
      <c r="BQ187" s="348"/>
      <c r="BR187" s="348"/>
      <c r="BS187" s="348"/>
      <c r="BT187" s="348"/>
      <c r="BU187" s="348"/>
      <c r="BV187" s="348"/>
      <c r="BW187" s="348"/>
      <c r="BX187" s="348"/>
      <c r="BY187" s="348"/>
      <c r="BZ187" s="348"/>
      <c r="CA187" s="348"/>
      <c r="CB187" s="349"/>
    </row>
    <row r="188" spans="1:82" s="89" customFormat="1" ht="18" customHeight="1" x14ac:dyDescent="0.2">
      <c r="A188" s="327" t="s">
        <v>108</v>
      </c>
      <c r="B188" s="328"/>
      <c r="C188" s="328"/>
      <c r="D188" s="329"/>
      <c r="E188" s="330" t="s">
        <v>500</v>
      </c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2"/>
      <c r="AJ188" s="333"/>
      <c r="AK188" s="334"/>
      <c r="AL188" s="334"/>
      <c r="AM188" s="334"/>
      <c r="AN188" s="334"/>
      <c r="AO188" s="334"/>
      <c r="AP188" s="334"/>
      <c r="AQ188" s="334"/>
      <c r="AR188" s="334"/>
      <c r="AS188" s="334"/>
      <c r="AT188" s="335"/>
      <c r="AU188" s="212"/>
      <c r="AV188" s="213"/>
      <c r="AW188" s="213"/>
      <c r="AX188" s="213"/>
      <c r="AY188" s="213"/>
      <c r="AZ188" s="213"/>
      <c r="BA188" s="213"/>
      <c r="BB188" s="213"/>
      <c r="BC188" s="213"/>
      <c r="BD188" s="214"/>
      <c r="BE188" s="336"/>
      <c r="BF188" s="337"/>
      <c r="BG188" s="337"/>
      <c r="BH188" s="337"/>
      <c r="BI188" s="337"/>
      <c r="BJ188" s="337"/>
      <c r="BK188" s="337"/>
      <c r="BL188" s="337"/>
      <c r="BM188" s="337"/>
      <c r="BN188" s="337"/>
      <c r="BO188" s="338"/>
      <c r="BP188" s="212">
        <v>50613.91</v>
      </c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4"/>
      <c r="CD188" s="91">
        <f>AJ188*AU188*BE188</f>
        <v>0</v>
      </c>
    </row>
    <row r="189" spans="1:82" s="89" customFormat="1" ht="17.25" customHeight="1" x14ac:dyDescent="0.2">
      <c r="A189" s="327" t="s">
        <v>110</v>
      </c>
      <c r="B189" s="328"/>
      <c r="C189" s="328"/>
      <c r="D189" s="329"/>
      <c r="E189" s="330" t="s">
        <v>501</v>
      </c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2"/>
      <c r="AJ189" s="333"/>
      <c r="AK189" s="334"/>
      <c r="AL189" s="334"/>
      <c r="AM189" s="334"/>
      <c r="AN189" s="334"/>
      <c r="AO189" s="334"/>
      <c r="AP189" s="334"/>
      <c r="AQ189" s="334"/>
      <c r="AR189" s="334"/>
      <c r="AS189" s="334"/>
      <c r="AT189" s="335"/>
      <c r="AU189" s="212"/>
      <c r="AV189" s="213"/>
      <c r="AW189" s="213"/>
      <c r="AX189" s="213"/>
      <c r="AY189" s="213"/>
      <c r="AZ189" s="213"/>
      <c r="BA189" s="213"/>
      <c r="BB189" s="213"/>
      <c r="BC189" s="213"/>
      <c r="BD189" s="214"/>
      <c r="BE189" s="336"/>
      <c r="BF189" s="337"/>
      <c r="BG189" s="337"/>
      <c r="BH189" s="337"/>
      <c r="BI189" s="337"/>
      <c r="BJ189" s="337"/>
      <c r="BK189" s="337"/>
      <c r="BL189" s="337"/>
      <c r="BM189" s="337"/>
      <c r="BN189" s="337"/>
      <c r="BO189" s="338"/>
      <c r="BP189" s="212">
        <v>26292.2</v>
      </c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4"/>
      <c r="CD189" s="91">
        <f>AJ189*AU189*BE189</f>
        <v>0</v>
      </c>
    </row>
    <row r="190" spans="1:82" s="89" customFormat="1" x14ac:dyDescent="0.2">
      <c r="A190" s="215"/>
      <c r="B190" s="216"/>
      <c r="C190" s="216"/>
      <c r="D190" s="217"/>
      <c r="E190" s="461" t="s">
        <v>31</v>
      </c>
      <c r="F190" s="462"/>
      <c r="G190" s="462"/>
      <c r="H190" s="462"/>
      <c r="I190" s="462"/>
      <c r="J190" s="462"/>
      <c r="K190" s="462"/>
      <c r="L190" s="462"/>
      <c r="M190" s="462"/>
      <c r="N190" s="462"/>
      <c r="O190" s="462"/>
      <c r="P190" s="462"/>
      <c r="Q190" s="462"/>
      <c r="R190" s="462"/>
      <c r="S190" s="462"/>
      <c r="T190" s="462"/>
      <c r="U190" s="462"/>
      <c r="V190" s="462"/>
      <c r="W190" s="462"/>
      <c r="X190" s="462"/>
      <c r="Y190" s="462"/>
      <c r="Z190" s="462"/>
      <c r="AA190" s="462"/>
      <c r="AB190" s="462"/>
      <c r="AC190" s="462"/>
      <c r="AD190" s="462"/>
      <c r="AE190" s="462"/>
      <c r="AF190" s="462"/>
      <c r="AG190" s="462"/>
      <c r="AH190" s="462"/>
      <c r="AI190" s="463"/>
      <c r="AJ190" s="327" t="s">
        <v>5</v>
      </c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9"/>
      <c r="AU190" s="327" t="s">
        <v>5</v>
      </c>
      <c r="AV190" s="328"/>
      <c r="AW190" s="328"/>
      <c r="AX190" s="328"/>
      <c r="AY190" s="328"/>
      <c r="AZ190" s="328"/>
      <c r="BA190" s="328"/>
      <c r="BB190" s="328"/>
      <c r="BC190" s="328"/>
      <c r="BD190" s="329"/>
      <c r="BE190" s="327" t="s">
        <v>5</v>
      </c>
      <c r="BF190" s="328"/>
      <c r="BG190" s="328"/>
      <c r="BH190" s="328"/>
      <c r="BI190" s="328"/>
      <c r="BJ190" s="328"/>
      <c r="BK190" s="328"/>
      <c r="BL190" s="328"/>
      <c r="BM190" s="328"/>
      <c r="BN190" s="328"/>
      <c r="BO190" s="329"/>
      <c r="BP190" s="342">
        <f>SUM(BP188:BY189)</f>
        <v>76906.11</v>
      </c>
      <c r="BQ190" s="343"/>
      <c r="BR190" s="343"/>
      <c r="BS190" s="343"/>
      <c r="BT190" s="343"/>
      <c r="BU190" s="343"/>
      <c r="BV190" s="343"/>
      <c r="BW190" s="343"/>
      <c r="BX190" s="343"/>
      <c r="BY190" s="343"/>
      <c r="BZ190" s="343"/>
      <c r="CA190" s="343"/>
      <c r="CB190" s="344"/>
    </row>
    <row r="191" spans="1:82" s="89" customFormat="1" hidden="1" x14ac:dyDescent="0.2"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8"/>
      <c r="AF191" s="98"/>
      <c r="AG191" s="98"/>
      <c r="AH191" s="98"/>
      <c r="AI191" s="98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</row>
    <row r="192" spans="1:82" s="89" customFormat="1" ht="14.25" hidden="1" x14ac:dyDescent="0.2">
      <c r="A192" s="254" t="s">
        <v>19</v>
      </c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5" t="s">
        <v>364</v>
      </c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5"/>
      <c r="BW192" s="255"/>
      <c r="BX192" s="255"/>
      <c r="BY192" s="255"/>
      <c r="BZ192" s="255"/>
      <c r="CA192" s="255"/>
      <c r="CB192" s="255"/>
    </row>
    <row r="193" spans="1:82" s="89" customFormat="1" ht="9.75" hidden="1" customHeight="1" x14ac:dyDescent="0.2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</row>
    <row r="194" spans="1:82" s="89" customFormat="1" ht="14.25" hidden="1" x14ac:dyDescent="0.2">
      <c r="A194" s="95" t="s">
        <v>21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255" t="s">
        <v>36</v>
      </c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  <c r="BJ194" s="255"/>
      <c r="BK194" s="255"/>
      <c r="BL194" s="255"/>
      <c r="BM194" s="255"/>
      <c r="BN194" s="255"/>
      <c r="BO194" s="255"/>
      <c r="BP194" s="255"/>
      <c r="BQ194" s="255"/>
      <c r="BR194" s="255"/>
      <c r="BS194" s="255"/>
      <c r="BT194" s="255"/>
      <c r="BU194" s="255"/>
      <c r="BV194" s="255"/>
      <c r="BW194" s="255"/>
      <c r="BX194" s="255"/>
      <c r="BY194" s="255"/>
      <c r="BZ194" s="255"/>
      <c r="CA194" s="255"/>
      <c r="CB194" s="255"/>
      <c r="CD194" s="96"/>
    </row>
    <row r="195" spans="1:82" s="89" customFormat="1" ht="31.5" hidden="1" customHeight="1" x14ac:dyDescent="0.25">
      <c r="A195" s="95" t="s">
        <v>23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256" t="s">
        <v>24</v>
      </c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6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6"/>
      <c r="BT195" s="256"/>
      <c r="BU195" s="256"/>
      <c r="BV195" s="256"/>
      <c r="BW195" s="256"/>
      <c r="BX195" s="256"/>
      <c r="BY195" s="256"/>
      <c r="BZ195" s="256"/>
      <c r="CA195" s="256"/>
      <c r="CB195" s="256"/>
    </row>
    <row r="196" spans="1:82" s="89" customFormat="1" ht="12.6" hidden="1" customHeight="1" x14ac:dyDescent="0.25">
      <c r="A196" s="95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</row>
    <row r="197" spans="1:82" s="89" customFormat="1" ht="14.25" hidden="1" x14ac:dyDescent="0.2">
      <c r="A197" s="326" t="s">
        <v>374</v>
      </c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6"/>
      <c r="CB197" s="326"/>
    </row>
    <row r="198" spans="1:82" s="89" customFormat="1" ht="17.25" hidden="1" customHeight="1" x14ac:dyDescent="0.2"/>
    <row r="199" spans="1:82" s="89" customFormat="1" hidden="1" x14ac:dyDescent="0.2">
      <c r="A199" s="257" t="s">
        <v>25</v>
      </c>
      <c r="B199" s="258"/>
      <c r="C199" s="258"/>
      <c r="D199" s="259"/>
      <c r="E199" s="200" t="s">
        <v>44</v>
      </c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2"/>
      <c r="AJ199" s="257" t="s">
        <v>45</v>
      </c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9"/>
      <c r="AU199" s="257" t="s">
        <v>46</v>
      </c>
      <c r="AV199" s="258"/>
      <c r="AW199" s="258"/>
      <c r="AX199" s="258"/>
      <c r="AY199" s="258"/>
      <c r="AZ199" s="258"/>
      <c r="BA199" s="258"/>
      <c r="BB199" s="258"/>
      <c r="BC199" s="258"/>
      <c r="BD199" s="259"/>
      <c r="BE199" s="257" t="s">
        <v>47</v>
      </c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9"/>
      <c r="BP199" s="257" t="s">
        <v>48</v>
      </c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9"/>
    </row>
    <row r="200" spans="1:82" s="89" customFormat="1" hidden="1" x14ac:dyDescent="0.2">
      <c r="A200" s="260"/>
      <c r="B200" s="261"/>
      <c r="C200" s="261"/>
      <c r="D200" s="262"/>
      <c r="E200" s="233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5"/>
      <c r="AJ200" s="260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2"/>
      <c r="AU200" s="260"/>
      <c r="AV200" s="261"/>
      <c r="AW200" s="261"/>
      <c r="AX200" s="261"/>
      <c r="AY200" s="261"/>
      <c r="AZ200" s="261"/>
      <c r="BA200" s="261"/>
      <c r="BB200" s="261"/>
      <c r="BC200" s="261"/>
      <c r="BD200" s="262"/>
      <c r="BE200" s="260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2"/>
      <c r="BP200" s="260"/>
      <c r="BQ200" s="261"/>
      <c r="BR200" s="261"/>
      <c r="BS200" s="261"/>
      <c r="BT200" s="261"/>
      <c r="BU200" s="261"/>
      <c r="BV200" s="261"/>
      <c r="BW200" s="261"/>
      <c r="BX200" s="261"/>
      <c r="BY200" s="261"/>
      <c r="BZ200" s="261"/>
      <c r="CA200" s="261"/>
      <c r="CB200" s="262"/>
    </row>
    <row r="201" spans="1:82" s="89" customFormat="1" hidden="1" x14ac:dyDescent="0.2">
      <c r="A201" s="260"/>
      <c r="B201" s="261"/>
      <c r="C201" s="261"/>
      <c r="D201" s="262"/>
      <c r="E201" s="233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5"/>
      <c r="AJ201" s="260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2"/>
      <c r="AU201" s="260"/>
      <c r="AV201" s="261"/>
      <c r="AW201" s="261"/>
      <c r="AX201" s="261"/>
      <c r="AY201" s="261"/>
      <c r="AZ201" s="261"/>
      <c r="BA201" s="261"/>
      <c r="BB201" s="261"/>
      <c r="BC201" s="261"/>
      <c r="BD201" s="262"/>
      <c r="BE201" s="260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2"/>
      <c r="BP201" s="260"/>
      <c r="BQ201" s="261"/>
      <c r="BR201" s="261"/>
      <c r="BS201" s="261"/>
      <c r="BT201" s="261"/>
      <c r="BU201" s="261"/>
      <c r="BV201" s="261"/>
      <c r="BW201" s="261"/>
      <c r="BX201" s="261"/>
      <c r="BY201" s="261"/>
      <c r="BZ201" s="261"/>
      <c r="CA201" s="261"/>
      <c r="CB201" s="262"/>
    </row>
    <row r="202" spans="1:82" s="89" customFormat="1" ht="15.75" hidden="1" customHeight="1" x14ac:dyDescent="0.2">
      <c r="A202" s="263"/>
      <c r="B202" s="264"/>
      <c r="C202" s="264"/>
      <c r="D202" s="265"/>
      <c r="E202" s="203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5"/>
      <c r="AJ202" s="263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5"/>
      <c r="AU202" s="263"/>
      <c r="AV202" s="264"/>
      <c r="AW202" s="264"/>
      <c r="AX202" s="264"/>
      <c r="AY202" s="264"/>
      <c r="AZ202" s="264"/>
      <c r="BA202" s="264"/>
      <c r="BB202" s="264"/>
      <c r="BC202" s="264"/>
      <c r="BD202" s="265"/>
      <c r="BE202" s="263"/>
      <c r="BF202" s="264"/>
      <c r="BG202" s="264"/>
      <c r="BH202" s="264"/>
      <c r="BI202" s="264"/>
      <c r="BJ202" s="264"/>
      <c r="BK202" s="264"/>
      <c r="BL202" s="264"/>
      <c r="BM202" s="264"/>
      <c r="BN202" s="264"/>
      <c r="BO202" s="265"/>
      <c r="BP202" s="263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5"/>
    </row>
    <row r="203" spans="1:82" s="89" customFormat="1" ht="17.25" hidden="1" customHeight="1" x14ac:dyDescent="0.2">
      <c r="A203" s="347">
        <v>1</v>
      </c>
      <c r="B203" s="348"/>
      <c r="C203" s="348"/>
      <c r="D203" s="349"/>
      <c r="E203" s="347">
        <v>2</v>
      </c>
      <c r="F203" s="348"/>
      <c r="G203" s="348"/>
      <c r="H203" s="348"/>
      <c r="I203" s="348"/>
      <c r="J203" s="348"/>
      <c r="K203" s="348"/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348"/>
      <c r="Y203" s="348"/>
      <c r="Z203" s="348"/>
      <c r="AA203" s="348"/>
      <c r="AB203" s="348"/>
      <c r="AC203" s="348"/>
      <c r="AD203" s="348"/>
      <c r="AE203" s="348"/>
      <c r="AF203" s="348"/>
      <c r="AG203" s="348"/>
      <c r="AH203" s="348"/>
      <c r="AI203" s="349"/>
      <c r="AJ203" s="347">
        <v>3</v>
      </c>
      <c r="AK203" s="348"/>
      <c r="AL203" s="348"/>
      <c r="AM203" s="348"/>
      <c r="AN203" s="348"/>
      <c r="AO203" s="348"/>
      <c r="AP203" s="348"/>
      <c r="AQ203" s="348"/>
      <c r="AR203" s="348"/>
      <c r="AS203" s="348"/>
      <c r="AT203" s="349"/>
      <c r="AU203" s="347">
        <v>4</v>
      </c>
      <c r="AV203" s="348"/>
      <c r="AW203" s="348"/>
      <c r="AX203" s="348"/>
      <c r="AY203" s="348"/>
      <c r="AZ203" s="348"/>
      <c r="BA203" s="348"/>
      <c r="BB203" s="348"/>
      <c r="BC203" s="348"/>
      <c r="BD203" s="349"/>
      <c r="BE203" s="347">
        <v>5</v>
      </c>
      <c r="BF203" s="348"/>
      <c r="BG203" s="348"/>
      <c r="BH203" s="348"/>
      <c r="BI203" s="348"/>
      <c r="BJ203" s="348"/>
      <c r="BK203" s="348"/>
      <c r="BL203" s="348"/>
      <c r="BM203" s="348"/>
      <c r="BN203" s="348"/>
      <c r="BO203" s="349"/>
      <c r="BP203" s="347">
        <v>6</v>
      </c>
      <c r="BQ203" s="348"/>
      <c r="BR203" s="348"/>
      <c r="BS203" s="348"/>
      <c r="BT203" s="348"/>
      <c r="BU203" s="348"/>
      <c r="BV203" s="348"/>
      <c r="BW203" s="348"/>
      <c r="BX203" s="348"/>
      <c r="BY203" s="348"/>
      <c r="BZ203" s="348"/>
      <c r="CA203" s="348"/>
      <c r="CB203" s="349"/>
    </row>
    <row r="204" spans="1:82" s="89" customFormat="1" ht="22.9" hidden="1" customHeight="1" x14ac:dyDescent="0.2">
      <c r="A204" s="327">
        <v>1</v>
      </c>
      <c r="B204" s="328"/>
      <c r="C204" s="328"/>
      <c r="D204" s="329"/>
      <c r="E204" s="330" t="s">
        <v>363</v>
      </c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2"/>
      <c r="AJ204" s="333"/>
      <c r="AK204" s="334"/>
      <c r="AL204" s="334"/>
      <c r="AM204" s="334"/>
      <c r="AN204" s="334"/>
      <c r="AO204" s="334"/>
      <c r="AP204" s="334"/>
      <c r="AQ204" s="334"/>
      <c r="AR204" s="334"/>
      <c r="AS204" s="334"/>
      <c r="AT204" s="335"/>
      <c r="AU204" s="212"/>
      <c r="AV204" s="213"/>
      <c r="AW204" s="213"/>
      <c r="AX204" s="213"/>
      <c r="AY204" s="213"/>
      <c r="AZ204" s="213"/>
      <c r="BA204" s="213"/>
      <c r="BB204" s="213"/>
      <c r="BC204" s="213"/>
      <c r="BD204" s="214"/>
      <c r="BE204" s="336"/>
      <c r="BF204" s="337"/>
      <c r="BG204" s="337"/>
      <c r="BH204" s="337"/>
      <c r="BI204" s="337"/>
      <c r="BJ204" s="337"/>
      <c r="BK204" s="337"/>
      <c r="BL204" s="337"/>
      <c r="BM204" s="337"/>
      <c r="BN204" s="337"/>
      <c r="BO204" s="338"/>
      <c r="BP204" s="212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4"/>
      <c r="CD204" s="91">
        <f>AJ204*AU204*BE204</f>
        <v>0</v>
      </c>
    </row>
    <row r="205" spans="1:82" s="89" customFormat="1" ht="18.75" hidden="1" customHeight="1" x14ac:dyDescent="0.2">
      <c r="A205" s="215"/>
      <c r="B205" s="216"/>
      <c r="C205" s="216"/>
      <c r="D205" s="217"/>
      <c r="E205" s="251" t="s">
        <v>31</v>
      </c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253"/>
      <c r="AJ205" s="327" t="s">
        <v>5</v>
      </c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9"/>
      <c r="AU205" s="327" t="s">
        <v>5</v>
      </c>
      <c r="AV205" s="328"/>
      <c r="AW205" s="328"/>
      <c r="AX205" s="328"/>
      <c r="AY205" s="328"/>
      <c r="AZ205" s="328"/>
      <c r="BA205" s="328"/>
      <c r="BB205" s="328"/>
      <c r="BC205" s="328"/>
      <c r="BD205" s="329"/>
      <c r="BE205" s="327" t="s">
        <v>5</v>
      </c>
      <c r="BF205" s="328"/>
      <c r="BG205" s="328"/>
      <c r="BH205" s="328"/>
      <c r="BI205" s="328"/>
      <c r="BJ205" s="328"/>
      <c r="BK205" s="328"/>
      <c r="BL205" s="328"/>
      <c r="BM205" s="328"/>
      <c r="BN205" s="328"/>
      <c r="BO205" s="329"/>
      <c r="BP205" s="342">
        <f>BP204</f>
        <v>0</v>
      </c>
      <c r="BQ205" s="343"/>
      <c r="BR205" s="343"/>
      <c r="BS205" s="343"/>
      <c r="BT205" s="343"/>
      <c r="BU205" s="343"/>
      <c r="BV205" s="343"/>
      <c r="BW205" s="343"/>
      <c r="BX205" s="343"/>
      <c r="BY205" s="343"/>
      <c r="BZ205" s="343"/>
      <c r="CA205" s="343"/>
      <c r="CB205" s="344"/>
    </row>
    <row r="206" spans="1:82" s="89" customFormat="1" ht="14.25" hidden="1" x14ac:dyDescent="0.2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</row>
    <row r="207" spans="1:82" s="89" customFormat="1" ht="14.25" hidden="1" x14ac:dyDescent="0.2">
      <c r="A207" s="254" t="s">
        <v>19</v>
      </c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5" t="s">
        <v>364</v>
      </c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</row>
    <row r="208" spans="1:82" s="89" customFormat="1" ht="9.75" hidden="1" customHeight="1" x14ac:dyDescent="0.2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</row>
    <row r="209" spans="1:82" s="89" customFormat="1" ht="14.25" hidden="1" x14ac:dyDescent="0.2">
      <c r="A209" s="95" t="s">
        <v>21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255" t="s">
        <v>85</v>
      </c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D209" s="96"/>
    </row>
    <row r="210" spans="1:82" s="89" customFormat="1" ht="31.5" hidden="1" customHeight="1" x14ac:dyDescent="0.25">
      <c r="A210" s="95" t="s">
        <v>23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256" t="s">
        <v>24</v>
      </c>
      <c r="AI210" s="256"/>
      <c r="AJ210" s="256"/>
      <c r="AK210" s="256"/>
      <c r="AL210" s="256"/>
      <c r="AM210" s="256"/>
      <c r="AN210" s="256"/>
      <c r="AO210" s="256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6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6"/>
      <c r="BM210" s="256"/>
      <c r="BN210" s="256"/>
      <c r="BO210" s="256"/>
      <c r="BP210" s="256"/>
      <c r="BQ210" s="256"/>
      <c r="BR210" s="256"/>
      <c r="BS210" s="256"/>
      <c r="BT210" s="256"/>
      <c r="BU210" s="256"/>
      <c r="BV210" s="256"/>
      <c r="BW210" s="256"/>
      <c r="BX210" s="256"/>
      <c r="BY210" s="256"/>
      <c r="BZ210" s="256"/>
      <c r="CA210" s="256"/>
      <c r="CB210" s="256"/>
    </row>
    <row r="211" spans="1:82" s="89" customFormat="1" ht="12.6" hidden="1" customHeight="1" x14ac:dyDescent="0.25">
      <c r="A211" s="95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</row>
    <row r="212" spans="1:82" s="89" customFormat="1" ht="14.25" hidden="1" x14ac:dyDescent="0.2">
      <c r="A212" s="326" t="s">
        <v>375</v>
      </c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  <c r="AD212" s="326"/>
      <c r="AE212" s="326"/>
      <c r="AF212" s="326"/>
      <c r="AG212" s="326"/>
      <c r="AH212" s="326"/>
      <c r="AI212" s="326"/>
      <c r="AJ212" s="326"/>
      <c r="AK212" s="326"/>
      <c r="AL212" s="326"/>
      <c r="AM212" s="326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  <c r="AX212" s="326"/>
      <c r="AY212" s="326"/>
      <c r="AZ212" s="326"/>
      <c r="BA212" s="326"/>
      <c r="BB212" s="326"/>
      <c r="BC212" s="326"/>
      <c r="BD212" s="326"/>
      <c r="BE212" s="326"/>
      <c r="BF212" s="326"/>
      <c r="BG212" s="326"/>
      <c r="BH212" s="326"/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6"/>
      <c r="CB212" s="326"/>
    </row>
    <row r="213" spans="1:82" s="89" customFormat="1" ht="17.25" hidden="1" customHeight="1" x14ac:dyDescent="0.2"/>
    <row r="214" spans="1:82" s="89" customFormat="1" hidden="1" x14ac:dyDescent="0.2">
      <c r="A214" s="257" t="s">
        <v>25</v>
      </c>
      <c r="B214" s="258"/>
      <c r="C214" s="258"/>
      <c r="D214" s="259"/>
      <c r="E214" s="200" t="s">
        <v>44</v>
      </c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2"/>
      <c r="AJ214" s="257" t="s">
        <v>45</v>
      </c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9"/>
      <c r="AU214" s="257" t="s">
        <v>46</v>
      </c>
      <c r="AV214" s="258"/>
      <c r="AW214" s="258"/>
      <c r="AX214" s="258"/>
      <c r="AY214" s="258"/>
      <c r="AZ214" s="258"/>
      <c r="BA214" s="258"/>
      <c r="BB214" s="258"/>
      <c r="BC214" s="258"/>
      <c r="BD214" s="259"/>
      <c r="BE214" s="257" t="s">
        <v>47</v>
      </c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9"/>
      <c r="BP214" s="257" t="s">
        <v>48</v>
      </c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9"/>
    </row>
    <row r="215" spans="1:82" s="89" customFormat="1" hidden="1" x14ac:dyDescent="0.2">
      <c r="A215" s="260"/>
      <c r="B215" s="261"/>
      <c r="C215" s="261"/>
      <c r="D215" s="262"/>
      <c r="E215" s="233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5"/>
      <c r="AJ215" s="260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2"/>
      <c r="AU215" s="260"/>
      <c r="AV215" s="261"/>
      <c r="AW215" s="261"/>
      <c r="AX215" s="261"/>
      <c r="AY215" s="261"/>
      <c r="AZ215" s="261"/>
      <c r="BA215" s="261"/>
      <c r="BB215" s="261"/>
      <c r="BC215" s="261"/>
      <c r="BD215" s="262"/>
      <c r="BE215" s="260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2"/>
      <c r="BP215" s="260"/>
      <c r="BQ215" s="261"/>
      <c r="BR215" s="261"/>
      <c r="BS215" s="261"/>
      <c r="BT215" s="261"/>
      <c r="BU215" s="261"/>
      <c r="BV215" s="261"/>
      <c r="BW215" s="261"/>
      <c r="BX215" s="261"/>
      <c r="BY215" s="261"/>
      <c r="BZ215" s="261"/>
      <c r="CA215" s="261"/>
      <c r="CB215" s="262"/>
    </row>
    <row r="216" spans="1:82" s="89" customFormat="1" hidden="1" x14ac:dyDescent="0.2">
      <c r="A216" s="260"/>
      <c r="B216" s="261"/>
      <c r="C216" s="261"/>
      <c r="D216" s="262"/>
      <c r="E216" s="233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5"/>
      <c r="AJ216" s="260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2"/>
      <c r="AU216" s="260"/>
      <c r="AV216" s="261"/>
      <c r="AW216" s="261"/>
      <c r="AX216" s="261"/>
      <c r="AY216" s="261"/>
      <c r="AZ216" s="261"/>
      <c r="BA216" s="261"/>
      <c r="BB216" s="261"/>
      <c r="BC216" s="261"/>
      <c r="BD216" s="262"/>
      <c r="BE216" s="260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2"/>
      <c r="BP216" s="260"/>
      <c r="BQ216" s="261"/>
      <c r="BR216" s="261"/>
      <c r="BS216" s="261"/>
      <c r="BT216" s="261"/>
      <c r="BU216" s="261"/>
      <c r="BV216" s="261"/>
      <c r="BW216" s="261"/>
      <c r="BX216" s="261"/>
      <c r="BY216" s="261"/>
      <c r="BZ216" s="261"/>
      <c r="CA216" s="261"/>
      <c r="CB216" s="262"/>
    </row>
    <row r="217" spans="1:82" s="89" customFormat="1" ht="15.75" hidden="1" customHeight="1" x14ac:dyDescent="0.2">
      <c r="A217" s="263"/>
      <c r="B217" s="264"/>
      <c r="C217" s="264"/>
      <c r="D217" s="265"/>
      <c r="E217" s="203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5"/>
      <c r="AJ217" s="263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5"/>
      <c r="AU217" s="263"/>
      <c r="AV217" s="264"/>
      <c r="AW217" s="264"/>
      <c r="AX217" s="264"/>
      <c r="AY217" s="264"/>
      <c r="AZ217" s="264"/>
      <c r="BA217" s="264"/>
      <c r="BB217" s="264"/>
      <c r="BC217" s="264"/>
      <c r="BD217" s="265"/>
      <c r="BE217" s="263"/>
      <c r="BF217" s="264"/>
      <c r="BG217" s="264"/>
      <c r="BH217" s="264"/>
      <c r="BI217" s="264"/>
      <c r="BJ217" s="264"/>
      <c r="BK217" s="264"/>
      <c r="BL217" s="264"/>
      <c r="BM217" s="264"/>
      <c r="BN217" s="264"/>
      <c r="BO217" s="265"/>
      <c r="BP217" s="263"/>
      <c r="BQ217" s="264"/>
      <c r="BR217" s="264"/>
      <c r="BS217" s="264"/>
      <c r="BT217" s="264"/>
      <c r="BU217" s="264"/>
      <c r="BV217" s="264"/>
      <c r="BW217" s="264"/>
      <c r="BX217" s="264"/>
      <c r="BY217" s="264"/>
      <c r="BZ217" s="264"/>
      <c r="CA217" s="264"/>
      <c r="CB217" s="265"/>
    </row>
    <row r="218" spans="1:82" s="89" customFormat="1" ht="17.25" hidden="1" customHeight="1" x14ac:dyDescent="0.2">
      <c r="A218" s="347">
        <v>1</v>
      </c>
      <c r="B218" s="348"/>
      <c r="C218" s="348"/>
      <c r="D218" s="349"/>
      <c r="E218" s="347">
        <v>2</v>
      </c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8"/>
      <c r="AB218" s="348"/>
      <c r="AC218" s="348"/>
      <c r="AD218" s="348"/>
      <c r="AE218" s="348"/>
      <c r="AF218" s="348"/>
      <c r="AG218" s="348"/>
      <c r="AH218" s="348"/>
      <c r="AI218" s="349"/>
      <c r="AJ218" s="347">
        <v>3</v>
      </c>
      <c r="AK218" s="348"/>
      <c r="AL218" s="348"/>
      <c r="AM218" s="348"/>
      <c r="AN218" s="348"/>
      <c r="AO218" s="348"/>
      <c r="AP218" s="348"/>
      <c r="AQ218" s="348"/>
      <c r="AR218" s="348"/>
      <c r="AS218" s="348"/>
      <c r="AT218" s="349"/>
      <c r="AU218" s="347">
        <v>4</v>
      </c>
      <c r="AV218" s="348"/>
      <c r="AW218" s="348"/>
      <c r="AX218" s="348"/>
      <c r="AY218" s="348"/>
      <c r="AZ218" s="348"/>
      <c r="BA218" s="348"/>
      <c r="BB218" s="348"/>
      <c r="BC218" s="348"/>
      <c r="BD218" s="349"/>
      <c r="BE218" s="347">
        <v>5</v>
      </c>
      <c r="BF218" s="348"/>
      <c r="BG218" s="348"/>
      <c r="BH218" s="348"/>
      <c r="BI218" s="348"/>
      <c r="BJ218" s="348"/>
      <c r="BK218" s="348"/>
      <c r="BL218" s="348"/>
      <c r="BM218" s="348"/>
      <c r="BN218" s="348"/>
      <c r="BO218" s="349"/>
      <c r="BP218" s="347">
        <v>6</v>
      </c>
      <c r="BQ218" s="348"/>
      <c r="BR218" s="348"/>
      <c r="BS218" s="348"/>
      <c r="BT218" s="348"/>
      <c r="BU218" s="348"/>
      <c r="BV218" s="348"/>
      <c r="BW218" s="348"/>
      <c r="BX218" s="348"/>
      <c r="BY218" s="348"/>
      <c r="BZ218" s="348"/>
      <c r="CA218" s="348"/>
      <c r="CB218" s="349"/>
    </row>
    <row r="219" spans="1:82" s="89" customFormat="1" ht="15" hidden="1" customHeight="1" x14ac:dyDescent="0.2">
      <c r="A219" s="327">
        <v>1</v>
      </c>
      <c r="B219" s="328"/>
      <c r="C219" s="328"/>
      <c r="D219" s="329"/>
      <c r="E219" s="330" t="s">
        <v>363</v>
      </c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2"/>
      <c r="AJ219" s="333"/>
      <c r="AK219" s="334"/>
      <c r="AL219" s="334"/>
      <c r="AM219" s="334"/>
      <c r="AN219" s="334"/>
      <c r="AO219" s="334"/>
      <c r="AP219" s="334"/>
      <c r="AQ219" s="334"/>
      <c r="AR219" s="334"/>
      <c r="AS219" s="334"/>
      <c r="AT219" s="335"/>
      <c r="AU219" s="212"/>
      <c r="AV219" s="213"/>
      <c r="AW219" s="213"/>
      <c r="AX219" s="213"/>
      <c r="AY219" s="213"/>
      <c r="AZ219" s="213"/>
      <c r="BA219" s="213"/>
      <c r="BB219" s="213"/>
      <c r="BC219" s="213"/>
      <c r="BD219" s="214"/>
      <c r="BE219" s="336"/>
      <c r="BF219" s="337"/>
      <c r="BG219" s="337"/>
      <c r="BH219" s="337"/>
      <c r="BI219" s="337"/>
      <c r="BJ219" s="337"/>
      <c r="BK219" s="337"/>
      <c r="BL219" s="337"/>
      <c r="BM219" s="337"/>
      <c r="BN219" s="337"/>
      <c r="BO219" s="338"/>
      <c r="BP219" s="212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4"/>
      <c r="CD219" s="91">
        <f>AJ219*AU219*BE219</f>
        <v>0</v>
      </c>
    </row>
    <row r="220" spans="1:82" s="89" customFormat="1" ht="18.75" hidden="1" customHeight="1" x14ac:dyDescent="0.2">
      <c r="A220" s="215"/>
      <c r="B220" s="216"/>
      <c r="C220" s="216"/>
      <c r="D220" s="217"/>
      <c r="E220" s="251" t="s">
        <v>31</v>
      </c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I220" s="253"/>
      <c r="AJ220" s="327" t="s">
        <v>5</v>
      </c>
      <c r="AK220" s="328"/>
      <c r="AL220" s="328"/>
      <c r="AM220" s="328"/>
      <c r="AN220" s="328"/>
      <c r="AO220" s="328"/>
      <c r="AP220" s="328"/>
      <c r="AQ220" s="328"/>
      <c r="AR220" s="328"/>
      <c r="AS220" s="328"/>
      <c r="AT220" s="329"/>
      <c r="AU220" s="327" t="s">
        <v>5</v>
      </c>
      <c r="AV220" s="328"/>
      <c r="AW220" s="328"/>
      <c r="AX220" s="328"/>
      <c r="AY220" s="328"/>
      <c r="AZ220" s="328"/>
      <c r="BA220" s="328"/>
      <c r="BB220" s="328"/>
      <c r="BC220" s="328"/>
      <c r="BD220" s="329"/>
      <c r="BE220" s="327" t="s">
        <v>5</v>
      </c>
      <c r="BF220" s="328"/>
      <c r="BG220" s="328"/>
      <c r="BH220" s="328"/>
      <c r="BI220" s="328"/>
      <c r="BJ220" s="328"/>
      <c r="BK220" s="328"/>
      <c r="BL220" s="328"/>
      <c r="BM220" s="328"/>
      <c r="BN220" s="328"/>
      <c r="BO220" s="329"/>
      <c r="BP220" s="342">
        <f>BP219</f>
        <v>0</v>
      </c>
      <c r="BQ220" s="343"/>
      <c r="BR220" s="343"/>
      <c r="BS220" s="343"/>
      <c r="BT220" s="343"/>
      <c r="BU220" s="343"/>
      <c r="BV220" s="343"/>
      <c r="BW220" s="343"/>
      <c r="BX220" s="343"/>
      <c r="BY220" s="343"/>
      <c r="BZ220" s="343"/>
      <c r="CA220" s="343"/>
      <c r="CB220" s="344"/>
    </row>
    <row r="221" spans="1:82" s="89" customFormat="1" ht="18.75" hidden="1" customHeight="1" x14ac:dyDescent="0.2"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8"/>
      <c r="AF221" s="98"/>
      <c r="AG221" s="98"/>
      <c r="AH221" s="98"/>
      <c r="AI221" s="98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</row>
    <row r="222" spans="1:82" s="89" customFormat="1" ht="14.25" hidden="1" x14ac:dyDescent="0.2">
      <c r="A222" s="254" t="s">
        <v>19</v>
      </c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5" t="s">
        <v>365</v>
      </c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  <c r="BR222" s="255"/>
      <c r="BS222" s="255"/>
      <c r="BT222" s="255"/>
      <c r="BU222" s="255"/>
      <c r="BV222" s="255"/>
      <c r="BW222" s="255"/>
      <c r="BX222" s="255"/>
      <c r="BY222" s="255"/>
      <c r="BZ222" s="255"/>
      <c r="CA222" s="255"/>
      <c r="CB222" s="255"/>
    </row>
    <row r="223" spans="1:82" s="89" customFormat="1" ht="21" hidden="1" customHeight="1" x14ac:dyDescent="0.2">
      <c r="A223" s="95" t="s">
        <v>21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255" t="s">
        <v>85</v>
      </c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5"/>
      <c r="BW223" s="255"/>
      <c r="BX223" s="255"/>
      <c r="BY223" s="255"/>
      <c r="BZ223" s="255"/>
      <c r="CA223" s="255"/>
      <c r="CB223" s="255"/>
      <c r="CD223" s="96"/>
    </row>
    <row r="224" spans="1:82" s="89" customFormat="1" ht="14.25" hidden="1" x14ac:dyDescent="0.2">
      <c r="A224" s="326" t="s">
        <v>376</v>
      </c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326"/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6"/>
      <c r="CB224" s="326"/>
    </row>
    <row r="225" spans="1:82" s="89" customFormat="1" ht="10.5" hidden="1" customHeight="1" x14ac:dyDescent="0.2"/>
    <row r="226" spans="1:82" s="89" customFormat="1" hidden="1" x14ac:dyDescent="0.2">
      <c r="A226" s="257" t="s">
        <v>25</v>
      </c>
      <c r="B226" s="258"/>
      <c r="C226" s="258"/>
      <c r="D226" s="259"/>
      <c r="E226" s="200" t="s">
        <v>44</v>
      </c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2"/>
      <c r="AJ226" s="257" t="s">
        <v>45</v>
      </c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9"/>
      <c r="AU226" s="257" t="s">
        <v>46</v>
      </c>
      <c r="AV226" s="258"/>
      <c r="AW226" s="258"/>
      <c r="AX226" s="258"/>
      <c r="AY226" s="258"/>
      <c r="AZ226" s="258"/>
      <c r="BA226" s="258"/>
      <c r="BB226" s="258"/>
      <c r="BC226" s="258"/>
      <c r="BD226" s="259"/>
      <c r="BE226" s="257" t="s">
        <v>47</v>
      </c>
      <c r="BF226" s="258"/>
      <c r="BG226" s="258"/>
      <c r="BH226" s="258"/>
      <c r="BI226" s="258"/>
      <c r="BJ226" s="258"/>
      <c r="BK226" s="258"/>
      <c r="BL226" s="258"/>
      <c r="BM226" s="258"/>
      <c r="BN226" s="258"/>
      <c r="BO226" s="259"/>
      <c r="BP226" s="257" t="s">
        <v>48</v>
      </c>
      <c r="BQ226" s="258"/>
      <c r="BR226" s="258"/>
      <c r="BS226" s="258"/>
      <c r="BT226" s="258"/>
      <c r="BU226" s="258"/>
      <c r="BV226" s="258"/>
      <c r="BW226" s="258"/>
      <c r="BX226" s="258"/>
      <c r="BY226" s="258"/>
      <c r="BZ226" s="258"/>
      <c r="CA226" s="258"/>
      <c r="CB226" s="259"/>
    </row>
    <row r="227" spans="1:82" s="89" customFormat="1" hidden="1" x14ac:dyDescent="0.2">
      <c r="A227" s="260"/>
      <c r="B227" s="261"/>
      <c r="C227" s="261"/>
      <c r="D227" s="262"/>
      <c r="E227" s="233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5"/>
      <c r="AJ227" s="260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2"/>
      <c r="AU227" s="260"/>
      <c r="AV227" s="261"/>
      <c r="AW227" s="261"/>
      <c r="AX227" s="261"/>
      <c r="AY227" s="261"/>
      <c r="AZ227" s="261"/>
      <c r="BA227" s="261"/>
      <c r="BB227" s="261"/>
      <c r="BC227" s="261"/>
      <c r="BD227" s="262"/>
      <c r="BE227" s="260"/>
      <c r="BF227" s="261"/>
      <c r="BG227" s="261"/>
      <c r="BH227" s="261"/>
      <c r="BI227" s="261"/>
      <c r="BJ227" s="261"/>
      <c r="BK227" s="261"/>
      <c r="BL227" s="261"/>
      <c r="BM227" s="261"/>
      <c r="BN227" s="261"/>
      <c r="BO227" s="262"/>
      <c r="BP227" s="260"/>
      <c r="BQ227" s="261"/>
      <c r="BR227" s="261"/>
      <c r="BS227" s="261"/>
      <c r="BT227" s="261"/>
      <c r="BU227" s="261"/>
      <c r="BV227" s="261"/>
      <c r="BW227" s="261"/>
      <c r="BX227" s="261"/>
      <c r="BY227" s="261"/>
      <c r="BZ227" s="261"/>
      <c r="CA227" s="261"/>
      <c r="CB227" s="262"/>
    </row>
    <row r="228" spans="1:82" s="89" customFormat="1" hidden="1" x14ac:dyDescent="0.2">
      <c r="A228" s="260"/>
      <c r="B228" s="261"/>
      <c r="C228" s="261"/>
      <c r="D228" s="262"/>
      <c r="E228" s="233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5"/>
      <c r="AJ228" s="260"/>
      <c r="AK228" s="261"/>
      <c r="AL228" s="261"/>
      <c r="AM228" s="261"/>
      <c r="AN228" s="261"/>
      <c r="AO228" s="261"/>
      <c r="AP228" s="261"/>
      <c r="AQ228" s="261"/>
      <c r="AR228" s="261"/>
      <c r="AS228" s="261"/>
      <c r="AT228" s="262"/>
      <c r="AU228" s="260"/>
      <c r="AV228" s="261"/>
      <c r="AW228" s="261"/>
      <c r="AX228" s="261"/>
      <c r="AY228" s="261"/>
      <c r="AZ228" s="261"/>
      <c r="BA228" s="261"/>
      <c r="BB228" s="261"/>
      <c r="BC228" s="261"/>
      <c r="BD228" s="262"/>
      <c r="BE228" s="260"/>
      <c r="BF228" s="261"/>
      <c r="BG228" s="261"/>
      <c r="BH228" s="261"/>
      <c r="BI228" s="261"/>
      <c r="BJ228" s="261"/>
      <c r="BK228" s="261"/>
      <c r="BL228" s="261"/>
      <c r="BM228" s="261"/>
      <c r="BN228" s="261"/>
      <c r="BO228" s="262"/>
      <c r="BP228" s="260"/>
      <c r="BQ228" s="261"/>
      <c r="BR228" s="261"/>
      <c r="BS228" s="261"/>
      <c r="BT228" s="261"/>
      <c r="BU228" s="261"/>
      <c r="BV228" s="261"/>
      <c r="BW228" s="261"/>
      <c r="BX228" s="261"/>
      <c r="BY228" s="261"/>
      <c r="BZ228" s="261"/>
      <c r="CA228" s="261"/>
      <c r="CB228" s="262"/>
    </row>
    <row r="229" spans="1:82" s="89" customFormat="1" hidden="1" x14ac:dyDescent="0.2">
      <c r="A229" s="263"/>
      <c r="B229" s="264"/>
      <c r="C229" s="264"/>
      <c r="D229" s="265"/>
      <c r="E229" s="203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5"/>
      <c r="AJ229" s="263"/>
      <c r="AK229" s="264"/>
      <c r="AL229" s="264"/>
      <c r="AM229" s="264"/>
      <c r="AN229" s="264"/>
      <c r="AO229" s="264"/>
      <c r="AP229" s="264"/>
      <c r="AQ229" s="264"/>
      <c r="AR229" s="264"/>
      <c r="AS229" s="264"/>
      <c r="AT229" s="265"/>
      <c r="AU229" s="263"/>
      <c r="AV229" s="264"/>
      <c r="AW229" s="264"/>
      <c r="AX229" s="264"/>
      <c r="AY229" s="264"/>
      <c r="AZ229" s="264"/>
      <c r="BA229" s="264"/>
      <c r="BB229" s="264"/>
      <c r="BC229" s="264"/>
      <c r="BD229" s="265"/>
      <c r="BE229" s="263"/>
      <c r="BF229" s="264"/>
      <c r="BG229" s="264"/>
      <c r="BH229" s="264"/>
      <c r="BI229" s="264"/>
      <c r="BJ229" s="264"/>
      <c r="BK229" s="264"/>
      <c r="BL229" s="264"/>
      <c r="BM229" s="264"/>
      <c r="BN229" s="264"/>
      <c r="BO229" s="265"/>
      <c r="BP229" s="263"/>
      <c r="BQ229" s="264"/>
      <c r="BR229" s="264"/>
      <c r="BS229" s="264"/>
      <c r="BT229" s="264"/>
      <c r="BU229" s="264"/>
      <c r="BV229" s="264"/>
      <c r="BW229" s="264"/>
      <c r="BX229" s="264"/>
      <c r="BY229" s="264"/>
      <c r="BZ229" s="264"/>
      <c r="CA229" s="264"/>
      <c r="CB229" s="265"/>
    </row>
    <row r="230" spans="1:82" s="89" customFormat="1" hidden="1" x14ac:dyDescent="0.2">
      <c r="A230" s="347">
        <v>1</v>
      </c>
      <c r="B230" s="348"/>
      <c r="C230" s="348"/>
      <c r="D230" s="349"/>
      <c r="E230" s="347">
        <v>2</v>
      </c>
      <c r="F230" s="348"/>
      <c r="G230" s="348"/>
      <c r="H230" s="348"/>
      <c r="I230" s="348"/>
      <c r="J230" s="348"/>
      <c r="K230" s="348"/>
      <c r="L230" s="348"/>
      <c r="M230" s="348"/>
      <c r="N230" s="348"/>
      <c r="O230" s="348"/>
      <c r="P230" s="348"/>
      <c r="Q230" s="348"/>
      <c r="R230" s="348"/>
      <c r="S230" s="348"/>
      <c r="T230" s="348"/>
      <c r="U230" s="348"/>
      <c r="V230" s="348"/>
      <c r="W230" s="348"/>
      <c r="X230" s="348"/>
      <c r="Y230" s="348"/>
      <c r="Z230" s="348"/>
      <c r="AA230" s="348"/>
      <c r="AB230" s="348"/>
      <c r="AC230" s="348"/>
      <c r="AD230" s="348"/>
      <c r="AE230" s="348"/>
      <c r="AF230" s="348"/>
      <c r="AG230" s="348"/>
      <c r="AH230" s="348"/>
      <c r="AI230" s="349"/>
      <c r="AJ230" s="347">
        <v>3</v>
      </c>
      <c r="AK230" s="348"/>
      <c r="AL230" s="348"/>
      <c r="AM230" s="348"/>
      <c r="AN230" s="348"/>
      <c r="AO230" s="348"/>
      <c r="AP230" s="348"/>
      <c r="AQ230" s="348"/>
      <c r="AR230" s="348"/>
      <c r="AS230" s="348"/>
      <c r="AT230" s="349"/>
      <c r="AU230" s="347">
        <v>4</v>
      </c>
      <c r="AV230" s="348"/>
      <c r="AW230" s="348"/>
      <c r="AX230" s="348"/>
      <c r="AY230" s="348"/>
      <c r="AZ230" s="348"/>
      <c r="BA230" s="348"/>
      <c r="BB230" s="348"/>
      <c r="BC230" s="348"/>
      <c r="BD230" s="349"/>
      <c r="BE230" s="347">
        <v>5</v>
      </c>
      <c r="BF230" s="348"/>
      <c r="BG230" s="348"/>
      <c r="BH230" s="348"/>
      <c r="BI230" s="348"/>
      <c r="BJ230" s="348"/>
      <c r="BK230" s="348"/>
      <c r="BL230" s="348"/>
      <c r="BM230" s="348"/>
      <c r="BN230" s="348"/>
      <c r="BO230" s="349"/>
      <c r="BP230" s="347">
        <v>6</v>
      </c>
      <c r="BQ230" s="348"/>
      <c r="BR230" s="348"/>
      <c r="BS230" s="348"/>
      <c r="BT230" s="348"/>
      <c r="BU230" s="348"/>
      <c r="BV230" s="348"/>
      <c r="BW230" s="348"/>
      <c r="BX230" s="348"/>
      <c r="BY230" s="348"/>
      <c r="BZ230" s="348"/>
      <c r="CA230" s="348"/>
      <c r="CB230" s="349"/>
    </row>
    <row r="231" spans="1:82" s="89" customFormat="1" ht="23.45" hidden="1" customHeight="1" x14ac:dyDescent="0.2">
      <c r="A231" s="327">
        <v>1</v>
      </c>
      <c r="B231" s="328"/>
      <c r="C231" s="328"/>
      <c r="D231" s="329"/>
      <c r="E231" s="330" t="s">
        <v>363</v>
      </c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2"/>
      <c r="AJ231" s="333"/>
      <c r="AK231" s="334"/>
      <c r="AL231" s="334"/>
      <c r="AM231" s="334"/>
      <c r="AN231" s="334"/>
      <c r="AO231" s="334"/>
      <c r="AP231" s="334"/>
      <c r="AQ231" s="334"/>
      <c r="AR231" s="334"/>
      <c r="AS231" s="334"/>
      <c r="AT231" s="335"/>
      <c r="AU231" s="212"/>
      <c r="AV231" s="213"/>
      <c r="AW231" s="213"/>
      <c r="AX231" s="213"/>
      <c r="AY231" s="213"/>
      <c r="AZ231" s="213"/>
      <c r="BA231" s="213"/>
      <c r="BB231" s="213"/>
      <c r="BC231" s="213"/>
      <c r="BD231" s="214"/>
      <c r="BE231" s="336"/>
      <c r="BF231" s="337"/>
      <c r="BG231" s="337"/>
      <c r="BH231" s="337"/>
      <c r="BI231" s="337"/>
      <c r="BJ231" s="337"/>
      <c r="BK231" s="337"/>
      <c r="BL231" s="337"/>
      <c r="BM231" s="337"/>
      <c r="BN231" s="337"/>
      <c r="BO231" s="338"/>
      <c r="BP231" s="212"/>
      <c r="BQ231" s="213"/>
      <c r="BR231" s="213"/>
      <c r="BS231" s="213"/>
      <c r="BT231" s="213"/>
      <c r="BU231" s="213"/>
      <c r="BV231" s="213"/>
      <c r="BW231" s="213"/>
      <c r="BX231" s="213"/>
      <c r="BY231" s="213"/>
      <c r="BZ231" s="213"/>
      <c r="CA231" s="213"/>
      <c r="CB231" s="214"/>
      <c r="CD231" s="91">
        <f>AJ231*AU231*BE231</f>
        <v>0</v>
      </c>
    </row>
    <row r="232" spans="1:82" s="89" customFormat="1" hidden="1" x14ac:dyDescent="0.2">
      <c r="A232" s="215"/>
      <c r="B232" s="216"/>
      <c r="C232" s="216"/>
      <c r="D232" s="217"/>
      <c r="E232" s="251" t="s">
        <v>31</v>
      </c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3"/>
      <c r="AJ232" s="327" t="s">
        <v>5</v>
      </c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9"/>
      <c r="AU232" s="327" t="s">
        <v>5</v>
      </c>
      <c r="AV232" s="328"/>
      <c r="AW232" s="328"/>
      <c r="AX232" s="328"/>
      <c r="AY232" s="328"/>
      <c r="AZ232" s="328"/>
      <c r="BA232" s="328"/>
      <c r="BB232" s="328"/>
      <c r="BC232" s="328"/>
      <c r="BD232" s="329"/>
      <c r="BE232" s="327" t="s">
        <v>5</v>
      </c>
      <c r="BF232" s="328"/>
      <c r="BG232" s="328"/>
      <c r="BH232" s="328"/>
      <c r="BI232" s="328"/>
      <c r="BJ232" s="328"/>
      <c r="BK232" s="328"/>
      <c r="BL232" s="328"/>
      <c r="BM232" s="328"/>
      <c r="BN232" s="328"/>
      <c r="BO232" s="329"/>
      <c r="BP232" s="342">
        <f>SUM(BP231:CB231)</f>
        <v>0</v>
      </c>
      <c r="BQ232" s="343"/>
      <c r="BR232" s="343"/>
      <c r="BS232" s="343"/>
      <c r="BT232" s="343"/>
      <c r="BU232" s="343"/>
      <c r="BV232" s="343"/>
      <c r="BW232" s="343"/>
      <c r="BX232" s="343"/>
      <c r="BY232" s="343"/>
      <c r="BZ232" s="343"/>
      <c r="CA232" s="343"/>
      <c r="CB232" s="344"/>
    </row>
    <row r="233" spans="1:82" s="89" customFormat="1" x14ac:dyDescent="0.2"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</row>
    <row r="234" spans="1:82" s="89" customFormat="1" ht="14.25" x14ac:dyDescent="0.2">
      <c r="A234" s="326" t="s">
        <v>503</v>
      </c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  <c r="AA234" s="326"/>
      <c r="AB234" s="326"/>
      <c r="AC234" s="326"/>
      <c r="AD234" s="326"/>
      <c r="AE234" s="326"/>
      <c r="AF234" s="326"/>
      <c r="AG234" s="326"/>
      <c r="AH234" s="326"/>
      <c r="AI234" s="326"/>
      <c r="AJ234" s="326"/>
      <c r="AK234" s="326"/>
      <c r="AL234" s="326"/>
      <c r="AM234" s="326"/>
      <c r="AN234" s="326"/>
      <c r="AO234" s="326"/>
      <c r="AP234" s="326"/>
      <c r="AQ234" s="326"/>
      <c r="AR234" s="326"/>
      <c r="AS234" s="326"/>
      <c r="AT234" s="326"/>
      <c r="AU234" s="326"/>
      <c r="AV234" s="326"/>
      <c r="AW234" s="326"/>
      <c r="AX234" s="326"/>
      <c r="AY234" s="326"/>
      <c r="AZ234" s="326"/>
      <c r="BA234" s="326"/>
      <c r="BB234" s="326"/>
      <c r="BC234" s="326"/>
      <c r="BD234" s="326"/>
      <c r="BE234" s="326"/>
      <c r="BF234" s="326"/>
      <c r="BG234" s="326"/>
      <c r="BH234" s="326"/>
      <c r="BI234" s="326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6"/>
      <c r="CB234" s="326"/>
    </row>
    <row r="235" spans="1:82" s="89" customFormat="1" ht="14.25" x14ac:dyDescent="0.2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</row>
    <row r="236" spans="1:82" ht="14.25" customHeight="1" x14ac:dyDescent="0.2">
      <c r="A236" s="339" t="s">
        <v>19</v>
      </c>
      <c r="B236" s="339"/>
      <c r="C236" s="339"/>
      <c r="D236" s="339"/>
      <c r="E236" s="339"/>
      <c r="F236" s="339"/>
      <c r="G236" s="339"/>
      <c r="H236" s="339"/>
      <c r="I236" s="339"/>
      <c r="J236" s="339"/>
      <c r="K236" s="339"/>
      <c r="L236" s="339"/>
      <c r="M236" s="339"/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  <c r="AA236" s="339"/>
      <c r="AB236" s="339"/>
      <c r="AC236" s="339"/>
      <c r="AD236" s="339"/>
      <c r="AE236" s="323" t="s">
        <v>502</v>
      </c>
      <c r="AF236" s="323"/>
      <c r="AG236" s="323"/>
      <c r="AH236" s="323"/>
      <c r="AI236" s="323"/>
      <c r="AJ236" s="323"/>
      <c r="AK236" s="323"/>
      <c r="AL236" s="323"/>
      <c r="AM236" s="323"/>
      <c r="AN236" s="323"/>
      <c r="AO236" s="323"/>
      <c r="AP236" s="323"/>
      <c r="AQ236" s="323"/>
      <c r="AR236" s="323"/>
      <c r="AS236" s="323"/>
      <c r="AT236" s="323"/>
      <c r="AU236" s="323"/>
      <c r="AV236" s="323"/>
      <c r="AW236" s="323"/>
      <c r="AX236" s="323"/>
      <c r="AY236" s="323"/>
      <c r="AZ236" s="323"/>
      <c r="BA236" s="323"/>
      <c r="BB236" s="323"/>
      <c r="BC236" s="323"/>
      <c r="BD236" s="323"/>
      <c r="BE236" s="323"/>
      <c r="BF236" s="323"/>
      <c r="BG236" s="323"/>
      <c r="BH236" s="323"/>
      <c r="BI236" s="323"/>
      <c r="BJ236" s="323"/>
      <c r="BK236" s="323"/>
      <c r="BL236" s="323"/>
      <c r="BM236" s="323"/>
      <c r="BN236" s="323"/>
      <c r="BO236" s="323"/>
      <c r="BP236" s="323"/>
      <c r="BQ236" s="323"/>
      <c r="BR236" s="323"/>
      <c r="BS236" s="323"/>
      <c r="BT236" s="323"/>
      <c r="BU236" s="323"/>
      <c r="BV236" s="323"/>
      <c r="BW236" s="323"/>
      <c r="BX236" s="323"/>
      <c r="BY236" s="323"/>
      <c r="BZ236" s="323"/>
      <c r="CA236" s="323"/>
      <c r="CB236" s="323"/>
    </row>
    <row r="237" spans="1:82" ht="6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</row>
    <row r="238" spans="1:82" ht="17.25" customHeight="1" x14ac:dyDescent="0.2">
      <c r="A238" s="10" t="s">
        <v>21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323" t="s">
        <v>96</v>
      </c>
      <c r="T238" s="323"/>
      <c r="U238" s="323"/>
      <c r="V238" s="323"/>
      <c r="W238" s="323"/>
      <c r="X238" s="323"/>
      <c r="Y238" s="323"/>
      <c r="Z238" s="323"/>
      <c r="AA238" s="323"/>
      <c r="AB238" s="323"/>
      <c r="AC238" s="323"/>
      <c r="AD238" s="323"/>
      <c r="AE238" s="323"/>
      <c r="AF238" s="323"/>
      <c r="AG238" s="323"/>
      <c r="AH238" s="323"/>
      <c r="AI238" s="323"/>
      <c r="AJ238" s="323"/>
      <c r="AK238" s="323"/>
      <c r="AL238" s="323"/>
      <c r="AM238" s="323"/>
      <c r="AN238" s="323"/>
      <c r="AO238" s="323"/>
      <c r="AP238" s="323"/>
      <c r="AQ238" s="323"/>
      <c r="AR238" s="323"/>
      <c r="AS238" s="323"/>
      <c r="AT238" s="323"/>
      <c r="AU238" s="323"/>
      <c r="AV238" s="323"/>
      <c r="AW238" s="323"/>
      <c r="AX238" s="323"/>
      <c r="AY238" s="323"/>
      <c r="AZ238" s="323"/>
      <c r="BA238" s="323"/>
      <c r="BB238" s="323"/>
      <c r="BC238" s="323"/>
      <c r="BD238" s="323"/>
      <c r="BE238" s="323"/>
      <c r="BF238" s="323"/>
      <c r="BG238" s="323"/>
      <c r="BH238" s="323"/>
      <c r="BI238" s="323"/>
      <c r="BJ238" s="323"/>
      <c r="BK238" s="323"/>
      <c r="BL238" s="323"/>
      <c r="BM238" s="323"/>
      <c r="BN238" s="323"/>
      <c r="BO238" s="323"/>
      <c r="BP238" s="324"/>
      <c r="BQ238" s="324"/>
      <c r="BR238" s="324"/>
      <c r="BS238" s="324"/>
      <c r="BT238" s="324"/>
      <c r="BU238" s="324"/>
      <c r="BV238" s="324"/>
      <c r="BW238" s="324"/>
      <c r="BX238" s="324"/>
      <c r="BY238" s="324"/>
      <c r="BZ238" s="324"/>
      <c r="CA238" s="324"/>
      <c r="CB238" s="324"/>
    </row>
    <row r="239" spans="1:82" ht="10.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</row>
    <row r="240" spans="1:82" ht="31.5" customHeight="1" x14ac:dyDescent="0.25">
      <c r="A240" s="10" t="s">
        <v>23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325" t="s">
        <v>24</v>
      </c>
      <c r="AI240" s="325"/>
      <c r="AJ240" s="325"/>
      <c r="AK240" s="325"/>
      <c r="AL240" s="325"/>
      <c r="AM240" s="325"/>
      <c r="AN240" s="325"/>
      <c r="AO240" s="325"/>
      <c r="AP240" s="325"/>
      <c r="AQ240" s="325"/>
      <c r="AR240" s="325"/>
      <c r="AS240" s="325"/>
      <c r="AT240" s="325"/>
      <c r="AU240" s="325"/>
      <c r="AV240" s="325"/>
      <c r="AW240" s="325"/>
      <c r="AX240" s="325"/>
      <c r="AY240" s="325"/>
      <c r="AZ240" s="325"/>
      <c r="BA240" s="325"/>
      <c r="BB240" s="325"/>
      <c r="BC240" s="325"/>
      <c r="BD240" s="325"/>
      <c r="BE240" s="325"/>
      <c r="BF240" s="325"/>
      <c r="BG240" s="325"/>
      <c r="BH240" s="325"/>
      <c r="BI240" s="325"/>
      <c r="BJ240" s="325"/>
      <c r="BK240" s="325"/>
      <c r="BL240" s="325"/>
      <c r="BM240" s="325"/>
      <c r="BN240" s="325"/>
      <c r="BO240" s="325"/>
      <c r="BP240" s="325"/>
      <c r="BQ240" s="325"/>
      <c r="BR240" s="325"/>
      <c r="BS240" s="325"/>
      <c r="BT240" s="325"/>
      <c r="BU240" s="325"/>
      <c r="BV240" s="325"/>
      <c r="BW240" s="325"/>
      <c r="BX240" s="325"/>
      <c r="BY240" s="325"/>
      <c r="BZ240" s="325"/>
      <c r="CA240" s="325"/>
      <c r="CB240" s="325"/>
    </row>
    <row r="241" spans="1:81" ht="15.75" customHeight="1" x14ac:dyDescent="0.25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</row>
    <row r="242" spans="1:81" s="89" customFormat="1" ht="18" customHeight="1" x14ac:dyDescent="0.2">
      <c r="A242" s="326" t="s">
        <v>504</v>
      </c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326"/>
      <c r="AH242" s="326"/>
      <c r="AI242" s="326"/>
      <c r="AJ242" s="326"/>
      <c r="AK242" s="326"/>
      <c r="AL242" s="326"/>
      <c r="AM242" s="326"/>
      <c r="AN242" s="326"/>
      <c r="AO242" s="326"/>
      <c r="AP242" s="326"/>
      <c r="AQ242" s="326"/>
      <c r="AR242" s="326"/>
      <c r="AS242" s="326"/>
      <c r="AT242" s="326"/>
      <c r="AU242" s="326"/>
      <c r="AV242" s="326"/>
      <c r="AW242" s="326"/>
      <c r="AX242" s="326"/>
      <c r="AY242" s="326"/>
      <c r="AZ242" s="326"/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6"/>
      <c r="CB242" s="326"/>
    </row>
    <row r="243" spans="1:81" s="89" customFormat="1" ht="12.75" customHeight="1" x14ac:dyDescent="0.2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</row>
    <row r="244" spans="1:81" s="89" customFormat="1" ht="31.5" customHeight="1" x14ac:dyDescent="0.2">
      <c r="A244" s="320" t="s">
        <v>25</v>
      </c>
      <c r="B244" s="199"/>
      <c r="C244" s="199"/>
      <c r="D244" s="320" t="s">
        <v>99</v>
      </c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320" t="s">
        <v>100</v>
      </c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320" t="s">
        <v>101</v>
      </c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320" t="s">
        <v>102</v>
      </c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</row>
    <row r="245" spans="1:81" s="89" customFormat="1" ht="20.25" customHeight="1" x14ac:dyDescent="0.2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320" t="s">
        <v>103</v>
      </c>
      <c r="AG245" s="199"/>
      <c r="AH245" s="199"/>
      <c r="AI245" s="199"/>
      <c r="AJ245" s="199"/>
      <c r="AK245" s="199"/>
      <c r="AL245" s="199"/>
      <c r="AM245" s="199"/>
      <c r="AN245" s="320" t="s">
        <v>104</v>
      </c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199"/>
      <c r="BQ245" s="199"/>
      <c r="BR245" s="199"/>
      <c r="BS245" s="199"/>
      <c r="BT245" s="199"/>
      <c r="BU245" s="199"/>
      <c r="BV245" s="199"/>
      <c r="BW245" s="199"/>
      <c r="BX245" s="199"/>
      <c r="BY245" s="199"/>
      <c r="BZ245" s="199"/>
      <c r="CA245" s="199"/>
      <c r="CB245" s="199"/>
    </row>
    <row r="246" spans="1:81" s="89" customFormat="1" ht="75" customHeight="1" x14ac:dyDescent="0.2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320" t="s">
        <v>105</v>
      </c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320" t="s">
        <v>106</v>
      </c>
      <c r="AY246" s="199"/>
      <c r="AZ246" s="199"/>
      <c r="BA246" s="199"/>
      <c r="BB246" s="199"/>
      <c r="BC246" s="199"/>
      <c r="BD246" s="199"/>
      <c r="BE246" s="199"/>
      <c r="BF246" s="199"/>
      <c r="BG246" s="320" t="s">
        <v>107</v>
      </c>
      <c r="BH246" s="199"/>
      <c r="BI246" s="199"/>
      <c r="BJ246" s="199"/>
      <c r="BK246" s="199"/>
      <c r="BL246" s="199"/>
      <c r="BM246" s="199"/>
      <c r="BN246" s="199"/>
      <c r="BO246" s="199"/>
      <c r="BP246" s="199"/>
      <c r="BQ246" s="199"/>
      <c r="BR246" s="199"/>
      <c r="BS246" s="199"/>
      <c r="BT246" s="199"/>
      <c r="BU246" s="199"/>
      <c r="BV246" s="199"/>
      <c r="BW246" s="199"/>
      <c r="BX246" s="199"/>
      <c r="BY246" s="199"/>
      <c r="BZ246" s="199"/>
      <c r="CA246" s="199"/>
      <c r="CB246" s="199"/>
    </row>
    <row r="247" spans="1:81" s="89" customFormat="1" ht="18.75" customHeight="1" x14ac:dyDescent="0.2">
      <c r="A247" s="318">
        <v>1</v>
      </c>
      <c r="B247" s="319"/>
      <c r="C247" s="319"/>
      <c r="D247" s="318">
        <v>2</v>
      </c>
      <c r="E247" s="319"/>
      <c r="F247" s="319"/>
      <c r="G247" s="319"/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8">
        <v>3</v>
      </c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8">
        <v>4</v>
      </c>
      <c r="AG247" s="319"/>
      <c r="AH247" s="319"/>
      <c r="AI247" s="319"/>
      <c r="AJ247" s="319"/>
      <c r="AK247" s="319"/>
      <c r="AL247" s="319"/>
      <c r="AM247" s="319"/>
      <c r="AN247" s="318">
        <v>5</v>
      </c>
      <c r="AO247" s="319"/>
      <c r="AP247" s="319"/>
      <c r="AQ247" s="319"/>
      <c r="AR247" s="319"/>
      <c r="AS247" s="319"/>
      <c r="AT247" s="319"/>
      <c r="AU247" s="319"/>
      <c r="AV247" s="319"/>
      <c r="AW247" s="319"/>
      <c r="AX247" s="318">
        <v>6</v>
      </c>
      <c r="AY247" s="319"/>
      <c r="AZ247" s="319"/>
      <c r="BA247" s="319"/>
      <c r="BB247" s="319"/>
      <c r="BC247" s="319"/>
      <c r="BD247" s="319"/>
      <c r="BE247" s="319"/>
      <c r="BF247" s="319"/>
      <c r="BG247" s="318">
        <v>7</v>
      </c>
      <c r="BH247" s="319"/>
      <c r="BI247" s="319"/>
      <c r="BJ247" s="319"/>
      <c r="BK247" s="319"/>
      <c r="BL247" s="319"/>
      <c r="BM247" s="319"/>
      <c r="BN247" s="319"/>
      <c r="BO247" s="319"/>
      <c r="BP247" s="319"/>
      <c r="BQ247" s="318">
        <v>8</v>
      </c>
      <c r="BR247" s="319"/>
      <c r="BS247" s="319"/>
      <c r="BT247" s="319"/>
      <c r="BU247" s="319"/>
      <c r="BV247" s="319"/>
      <c r="BW247" s="319"/>
      <c r="BX247" s="319"/>
      <c r="BY247" s="319"/>
      <c r="BZ247" s="319"/>
      <c r="CA247" s="319"/>
      <c r="CB247" s="319"/>
    </row>
    <row r="248" spans="1:81" s="89" customFormat="1" ht="44.25" customHeight="1" x14ac:dyDescent="0.25">
      <c r="A248" s="320">
        <v>1</v>
      </c>
      <c r="B248" s="199"/>
      <c r="C248" s="199"/>
      <c r="D248" s="295" t="s">
        <v>109</v>
      </c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321"/>
      <c r="U248" s="322"/>
      <c r="V248" s="322"/>
      <c r="W248" s="322"/>
      <c r="X248" s="322"/>
      <c r="Y248" s="322"/>
      <c r="Z248" s="322"/>
      <c r="AA248" s="322"/>
      <c r="AB248" s="322"/>
      <c r="AC248" s="322"/>
      <c r="AD248" s="322"/>
      <c r="AE248" s="322"/>
      <c r="AF248" s="300">
        <f>AN248+AX248+BG248</f>
        <v>0</v>
      </c>
      <c r="AG248" s="301"/>
      <c r="AH248" s="301"/>
      <c r="AI248" s="301"/>
      <c r="AJ248" s="301"/>
      <c r="AK248" s="301"/>
      <c r="AL248" s="301"/>
      <c r="AM248" s="301"/>
      <c r="AN248" s="300"/>
      <c r="AO248" s="301"/>
      <c r="AP248" s="301"/>
      <c r="AQ248" s="301"/>
      <c r="AR248" s="301"/>
      <c r="AS248" s="301"/>
      <c r="AT248" s="301"/>
      <c r="AU248" s="301"/>
      <c r="AV248" s="301"/>
      <c r="AW248" s="301"/>
      <c r="AX248" s="300"/>
      <c r="AY248" s="301"/>
      <c r="AZ248" s="301"/>
      <c r="BA248" s="301"/>
      <c r="BB248" s="301"/>
      <c r="BC248" s="301"/>
      <c r="BD248" s="301"/>
      <c r="BE248" s="301"/>
      <c r="BF248" s="301"/>
      <c r="BG248" s="300"/>
      <c r="BH248" s="301"/>
      <c r="BI248" s="301"/>
      <c r="BJ248" s="301"/>
      <c r="BK248" s="301"/>
      <c r="BL248" s="301"/>
      <c r="BM248" s="301"/>
      <c r="BN248" s="301"/>
      <c r="BO248" s="301"/>
      <c r="BP248" s="301"/>
      <c r="BQ248" s="302"/>
      <c r="BR248" s="303"/>
      <c r="BS248" s="303"/>
      <c r="BT248" s="303"/>
      <c r="BU248" s="303"/>
      <c r="BV248" s="303"/>
      <c r="BW248" s="303"/>
      <c r="BX248" s="303"/>
      <c r="BY248" s="303"/>
      <c r="BZ248" s="303"/>
      <c r="CA248" s="303"/>
      <c r="CB248" s="303"/>
      <c r="CC248" s="91">
        <f>T248*AF248*12</f>
        <v>0</v>
      </c>
    </row>
    <row r="249" spans="1:81" s="89" customFormat="1" ht="29.25" customHeight="1" x14ac:dyDescent="0.25">
      <c r="A249" s="287">
        <v>2</v>
      </c>
      <c r="B249" s="288"/>
      <c r="C249" s="288"/>
      <c r="D249" s="295" t="s">
        <v>111</v>
      </c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7"/>
      <c r="U249" s="298"/>
      <c r="V249" s="298"/>
      <c r="W249" s="298"/>
      <c r="X249" s="298"/>
      <c r="Y249" s="298"/>
      <c r="Z249" s="298"/>
      <c r="AA249" s="298"/>
      <c r="AB249" s="298"/>
      <c r="AC249" s="298"/>
      <c r="AD249" s="298"/>
      <c r="AE249" s="299"/>
      <c r="AF249" s="300">
        <f>AN249+AX249+BG249</f>
        <v>0</v>
      </c>
      <c r="AG249" s="301"/>
      <c r="AH249" s="301"/>
      <c r="AI249" s="301"/>
      <c r="AJ249" s="301"/>
      <c r="AK249" s="301"/>
      <c r="AL249" s="301"/>
      <c r="AM249" s="301"/>
      <c r="AN249" s="300"/>
      <c r="AO249" s="301"/>
      <c r="AP249" s="301"/>
      <c r="AQ249" s="301"/>
      <c r="AR249" s="301"/>
      <c r="AS249" s="301"/>
      <c r="AT249" s="301"/>
      <c r="AU249" s="301"/>
      <c r="AV249" s="301"/>
      <c r="AW249" s="301"/>
      <c r="AX249" s="300"/>
      <c r="AY249" s="301"/>
      <c r="AZ249" s="301"/>
      <c r="BA249" s="301"/>
      <c r="BB249" s="301"/>
      <c r="BC249" s="301"/>
      <c r="BD249" s="301"/>
      <c r="BE249" s="301"/>
      <c r="BF249" s="301"/>
      <c r="BG249" s="300"/>
      <c r="BH249" s="301"/>
      <c r="BI249" s="301"/>
      <c r="BJ249" s="301"/>
      <c r="BK249" s="301"/>
      <c r="BL249" s="301"/>
      <c r="BM249" s="301"/>
      <c r="BN249" s="301"/>
      <c r="BO249" s="301"/>
      <c r="BP249" s="301"/>
      <c r="BQ249" s="302"/>
      <c r="BR249" s="303"/>
      <c r="BS249" s="303"/>
      <c r="BT249" s="303"/>
      <c r="BU249" s="303"/>
      <c r="BV249" s="303"/>
      <c r="BW249" s="303"/>
      <c r="BX249" s="303"/>
      <c r="BY249" s="303"/>
      <c r="BZ249" s="303"/>
      <c r="CA249" s="303"/>
      <c r="CB249" s="303"/>
      <c r="CC249" s="91">
        <f>T249*AF249*12</f>
        <v>0</v>
      </c>
    </row>
    <row r="250" spans="1:81" s="89" customFormat="1" ht="19.5" customHeight="1" x14ac:dyDescent="0.25">
      <c r="A250" s="304">
        <v>3</v>
      </c>
      <c r="B250" s="305"/>
      <c r="C250" s="306"/>
      <c r="D250" s="307" t="s">
        <v>113</v>
      </c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9"/>
      <c r="T250" s="297"/>
      <c r="U250" s="310"/>
      <c r="V250" s="310"/>
      <c r="W250" s="310"/>
      <c r="X250" s="310"/>
      <c r="Y250" s="310"/>
      <c r="Z250" s="310"/>
      <c r="AA250" s="310"/>
      <c r="AB250" s="310"/>
      <c r="AC250" s="310"/>
      <c r="AD250" s="310"/>
      <c r="AE250" s="311"/>
      <c r="AF250" s="300">
        <f>AN250+AX250+BG250</f>
        <v>0</v>
      </c>
      <c r="AG250" s="301"/>
      <c r="AH250" s="301"/>
      <c r="AI250" s="301"/>
      <c r="AJ250" s="301"/>
      <c r="AK250" s="301"/>
      <c r="AL250" s="301"/>
      <c r="AM250" s="301"/>
      <c r="AN250" s="312"/>
      <c r="AO250" s="313"/>
      <c r="AP250" s="313"/>
      <c r="AQ250" s="313"/>
      <c r="AR250" s="313"/>
      <c r="AS250" s="313"/>
      <c r="AT250" s="313"/>
      <c r="AU250" s="313"/>
      <c r="AV250" s="313"/>
      <c r="AW250" s="314"/>
      <c r="AX250" s="312"/>
      <c r="AY250" s="313"/>
      <c r="AZ250" s="313"/>
      <c r="BA250" s="313"/>
      <c r="BB250" s="313"/>
      <c r="BC250" s="313"/>
      <c r="BD250" s="313"/>
      <c r="BE250" s="313"/>
      <c r="BF250" s="314"/>
      <c r="BG250" s="312"/>
      <c r="BH250" s="313"/>
      <c r="BI250" s="313"/>
      <c r="BJ250" s="313"/>
      <c r="BK250" s="313"/>
      <c r="BL250" s="313"/>
      <c r="BM250" s="313"/>
      <c r="BN250" s="313"/>
      <c r="BO250" s="313"/>
      <c r="BP250" s="314"/>
      <c r="BQ250" s="315"/>
      <c r="BR250" s="316"/>
      <c r="BS250" s="316"/>
      <c r="BT250" s="316"/>
      <c r="BU250" s="316"/>
      <c r="BV250" s="316"/>
      <c r="BW250" s="316"/>
      <c r="BX250" s="316"/>
      <c r="BY250" s="316"/>
      <c r="BZ250" s="316"/>
      <c r="CA250" s="316"/>
      <c r="CB250" s="317"/>
      <c r="CC250" s="91">
        <f>T250*AF250*12</f>
        <v>0</v>
      </c>
    </row>
    <row r="251" spans="1:81" s="89" customFormat="1" ht="18" customHeight="1" x14ac:dyDescent="0.2">
      <c r="A251" s="281"/>
      <c r="B251" s="282"/>
      <c r="C251" s="283"/>
      <c r="D251" s="284" t="s">
        <v>31</v>
      </c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6"/>
      <c r="T251" s="287" t="s">
        <v>5</v>
      </c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9" t="s">
        <v>5</v>
      </c>
      <c r="AG251" s="290"/>
      <c r="AH251" s="290"/>
      <c r="AI251" s="290"/>
      <c r="AJ251" s="290"/>
      <c r="AK251" s="290"/>
      <c r="AL251" s="290"/>
      <c r="AM251" s="290"/>
      <c r="AN251" s="289" t="s">
        <v>5</v>
      </c>
      <c r="AO251" s="290"/>
      <c r="AP251" s="290"/>
      <c r="AQ251" s="290"/>
      <c r="AR251" s="290"/>
      <c r="AS251" s="290"/>
      <c r="AT251" s="290"/>
      <c r="AU251" s="290"/>
      <c r="AV251" s="290"/>
      <c r="AW251" s="290"/>
      <c r="AX251" s="289" t="s">
        <v>5</v>
      </c>
      <c r="AY251" s="290"/>
      <c r="AZ251" s="290"/>
      <c r="BA251" s="290"/>
      <c r="BB251" s="290"/>
      <c r="BC251" s="290"/>
      <c r="BD251" s="290"/>
      <c r="BE251" s="290"/>
      <c r="BF251" s="290"/>
      <c r="BG251" s="289" t="s">
        <v>5</v>
      </c>
      <c r="BH251" s="290"/>
      <c r="BI251" s="290"/>
      <c r="BJ251" s="290"/>
      <c r="BK251" s="290"/>
      <c r="BL251" s="290"/>
      <c r="BM251" s="290"/>
      <c r="BN251" s="290"/>
      <c r="BO251" s="290"/>
      <c r="BP251" s="290"/>
      <c r="BQ251" s="291">
        <v>200803.06</v>
      </c>
      <c r="BR251" s="292"/>
      <c r="BS251" s="292"/>
      <c r="BT251" s="292"/>
      <c r="BU251" s="292"/>
      <c r="BV251" s="292"/>
      <c r="BW251" s="292"/>
      <c r="BX251" s="292"/>
      <c r="BY251" s="292"/>
      <c r="BZ251" s="292"/>
      <c r="CA251" s="292"/>
      <c r="CB251" s="293"/>
    </row>
    <row r="252" spans="1:81" s="89" customFormat="1" ht="18" customHeight="1" x14ac:dyDescent="0.2">
      <c r="A252" s="103"/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5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7"/>
      <c r="AG252" s="108"/>
      <c r="AH252" s="108"/>
      <c r="AI252" s="108"/>
      <c r="AJ252" s="108"/>
      <c r="AK252" s="108"/>
      <c r="AL252" s="108"/>
      <c r="AM252" s="108"/>
      <c r="AN252" s="107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7"/>
      <c r="AY252" s="108"/>
      <c r="AZ252" s="108"/>
      <c r="BA252" s="108"/>
      <c r="BB252" s="108"/>
      <c r="BC252" s="108"/>
      <c r="BD252" s="108"/>
      <c r="BE252" s="108"/>
      <c r="BF252" s="108"/>
      <c r="BG252" s="107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9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</row>
    <row r="253" spans="1:81" x14ac:dyDescent="0.2">
      <c r="A253" s="294" t="s">
        <v>505</v>
      </c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294"/>
      <c r="AD253" s="294"/>
      <c r="AE253" s="294"/>
      <c r="AF253" s="294"/>
      <c r="AG253" s="294"/>
      <c r="AH253" s="294"/>
      <c r="AI253" s="294"/>
      <c r="AJ253" s="294"/>
      <c r="AK253" s="294"/>
      <c r="AL253" s="294"/>
      <c r="AM253" s="294"/>
      <c r="AN253" s="294"/>
      <c r="AO253" s="294"/>
      <c r="AP253" s="294"/>
      <c r="AQ253" s="294"/>
      <c r="AR253" s="294"/>
      <c r="AS253" s="294"/>
      <c r="AT253" s="294"/>
      <c r="AU253" s="294"/>
      <c r="AV253" s="294"/>
      <c r="AW253" s="294"/>
      <c r="AX253" s="294"/>
      <c r="AY253" s="294"/>
      <c r="AZ253" s="294"/>
      <c r="BA253" s="294"/>
      <c r="BB253" s="294"/>
      <c r="BC253" s="294"/>
      <c r="BD253" s="294"/>
      <c r="BE253" s="294"/>
      <c r="BF253" s="294"/>
      <c r="BG253" s="294"/>
      <c r="BH253" s="294"/>
      <c r="BI253" s="294"/>
      <c r="BJ253" s="294"/>
      <c r="BK253" s="294"/>
      <c r="BL253" s="294"/>
      <c r="BM253" s="294"/>
      <c r="BN253" s="294"/>
      <c r="BO253" s="294"/>
      <c r="BP253" s="294"/>
      <c r="BQ253" s="294"/>
      <c r="BR253" s="294"/>
      <c r="BS253" s="294"/>
      <c r="BT253" s="294"/>
      <c r="BU253" s="294"/>
      <c r="BV253" s="294"/>
      <c r="BW253" s="294"/>
      <c r="BX253" s="294"/>
      <c r="BY253" s="294"/>
      <c r="BZ253" s="294"/>
      <c r="CA253" s="294"/>
      <c r="CB253" s="294"/>
    </row>
    <row r="254" spans="1:81" x14ac:dyDescent="0.2">
      <c r="A254" s="294"/>
      <c r="B254" s="294"/>
      <c r="C254" s="294"/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  <c r="AB254" s="294"/>
      <c r="AC254" s="294"/>
      <c r="AD254" s="294"/>
      <c r="AE254" s="294"/>
      <c r="AF254" s="294"/>
      <c r="AG254" s="294"/>
      <c r="AH254" s="294"/>
      <c r="AI254" s="294"/>
      <c r="AJ254" s="294"/>
      <c r="AK254" s="294"/>
      <c r="AL254" s="294"/>
      <c r="AM254" s="294"/>
      <c r="AN254" s="294"/>
      <c r="AO254" s="294"/>
      <c r="AP254" s="294"/>
      <c r="AQ254" s="294"/>
      <c r="AR254" s="294"/>
      <c r="AS254" s="294"/>
      <c r="AT254" s="294"/>
      <c r="AU254" s="294"/>
      <c r="AV254" s="294"/>
      <c r="AW254" s="294"/>
      <c r="AX254" s="294"/>
      <c r="AY254" s="294"/>
      <c r="AZ254" s="294"/>
      <c r="BA254" s="294"/>
      <c r="BB254" s="294"/>
      <c r="BC254" s="294"/>
      <c r="BD254" s="294"/>
      <c r="BE254" s="294"/>
      <c r="BF254" s="294"/>
      <c r="BG254" s="294"/>
      <c r="BH254" s="294"/>
      <c r="BI254" s="294"/>
      <c r="BJ254" s="294"/>
      <c r="BK254" s="294"/>
      <c r="BL254" s="294"/>
      <c r="BM254" s="294"/>
      <c r="BN254" s="294"/>
      <c r="BO254" s="294"/>
      <c r="BP254" s="294"/>
      <c r="BQ254" s="294"/>
      <c r="BR254" s="294"/>
      <c r="BS254" s="294"/>
      <c r="BT254" s="294"/>
      <c r="BU254" s="294"/>
      <c r="BV254" s="294"/>
      <c r="BW254" s="294"/>
      <c r="BX254" s="294"/>
      <c r="BY254" s="294"/>
      <c r="BZ254" s="294"/>
      <c r="CA254" s="294"/>
      <c r="CB254" s="294"/>
    </row>
    <row r="255" spans="1:81" ht="17.25" customHeight="1" x14ac:dyDescent="0.2">
      <c r="A255" s="294"/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  <c r="AB255" s="294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94"/>
      <c r="AT255" s="294"/>
      <c r="AU255" s="294"/>
      <c r="AV255" s="294"/>
      <c r="AW255" s="294"/>
      <c r="AX255" s="294"/>
      <c r="AY255" s="294"/>
      <c r="AZ255" s="294"/>
      <c r="BA255" s="294"/>
      <c r="BB255" s="294"/>
      <c r="BC255" s="294"/>
      <c r="BD255" s="294"/>
      <c r="BE255" s="294"/>
      <c r="BF255" s="294"/>
      <c r="BG255" s="294"/>
      <c r="BH255" s="294"/>
      <c r="BI255" s="294"/>
      <c r="BJ255" s="294"/>
      <c r="BK255" s="294"/>
      <c r="BL255" s="294"/>
      <c r="BM255" s="294"/>
      <c r="BN255" s="294"/>
      <c r="BO255" s="294"/>
      <c r="BP255" s="294"/>
      <c r="BQ255" s="294"/>
      <c r="BR255" s="294"/>
      <c r="BS255" s="294"/>
      <c r="BT255" s="294"/>
      <c r="BU255" s="294"/>
      <c r="BV255" s="294"/>
      <c r="BW255" s="294"/>
      <c r="BX255" s="294"/>
      <c r="BY255" s="294"/>
      <c r="BZ255" s="294"/>
      <c r="CA255" s="294"/>
      <c r="CB255" s="294"/>
    </row>
    <row r="256" spans="1:81" s="89" customFormat="1" ht="9" customHeight="1" x14ac:dyDescent="0.2">
      <c r="A256" s="103"/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5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7"/>
      <c r="AG256" s="108"/>
      <c r="AH256" s="108"/>
      <c r="AI256" s="108"/>
      <c r="AJ256" s="108"/>
      <c r="AK256" s="108"/>
      <c r="AL256" s="108"/>
      <c r="AM256" s="108"/>
      <c r="AN256" s="107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7"/>
      <c r="AY256" s="108"/>
      <c r="AZ256" s="108"/>
      <c r="BA256" s="108"/>
      <c r="BB256" s="108"/>
      <c r="BC256" s="108"/>
      <c r="BD256" s="108"/>
      <c r="BE256" s="108"/>
      <c r="BF256" s="108"/>
      <c r="BG256" s="107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9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</row>
    <row r="257" spans="1:81" s="89" customFormat="1" ht="17.25" customHeight="1" x14ac:dyDescent="0.2">
      <c r="A257" s="254" t="s">
        <v>19</v>
      </c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5" t="s">
        <v>502</v>
      </c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  <c r="BJ257" s="255"/>
      <c r="BK257" s="255"/>
      <c r="BL257" s="255"/>
      <c r="BM257" s="255"/>
      <c r="BN257" s="255"/>
      <c r="BO257" s="255"/>
      <c r="BP257" s="255"/>
      <c r="BQ257" s="255"/>
      <c r="BR257" s="255"/>
      <c r="BS257" s="255"/>
      <c r="BT257" s="255"/>
      <c r="BU257" s="255"/>
      <c r="BV257" s="255"/>
      <c r="BW257" s="255"/>
      <c r="BX257" s="255"/>
      <c r="BY257" s="255"/>
      <c r="BZ257" s="255"/>
      <c r="CA257" s="255"/>
      <c r="CB257" s="255"/>
    </row>
    <row r="258" spans="1:81" s="89" customFormat="1" ht="7.5" customHeight="1" x14ac:dyDescent="0.2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</row>
    <row r="259" spans="1:81" s="89" customFormat="1" ht="14.25" x14ac:dyDescent="0.2">
      <c r="A259" s="95" t="s">
        <v>21</v>
      </c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255" t="s">
        <v>122</v>
      </c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  <c r="BJ259" s="255"/>
      <c r="BK259" s="255"/>
      <c r="BL259" s="255"/>
      <c r="BM259" s="255"/>
      <c r="BN259" s="255"/>
      <c r="BO259" s="255"/>
      <c r="BP259" s="255"/>
      <c r="BQ259" s="255"/>
      <c r="BR259" s="255"/>
      <c r="BS259" s="255"/>
      <c r="BT259" s="255"/>
      <c r="BU259" s="255"/>
      <c r="BV259" s="255"/>
      <c r="BW259" s="255"/>
      <c r="BX259" s="255"/>
      <c r="BY259" s="255"/>
      <c r="BZ259" s="255"/>
      <c r="CA259" s="255"/>
      <c r="CB259" s="255"/>
    </row>
    <row r="260" spans="1:81" s="89" customFormat="1" ht="10.5" customHeight="1" x14ac:dyDescent="0.2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</row>
    <row r="261" spans="1:81" s="89" customFormat="1" ht="32.25" customHeight="1" x14ac:dyDescent="0.25">
      <c r="A261" s="95" t="s">
        <v>23</v>
      </c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256" t="s">
        <v>24</v>
      </c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</row>
    <row r="262" spans="1:81" s="112" customFormat="1" ht="10.5" customHeight="1" x14ac:dyDescent="0.15"/>
    <row r="263" spans="1:81" s="89" customFormat="1" x14ac:dyDescent="0.2">
      <c r="A263" s="257" t="s">
        <v>25</v>
      </c>
      <c r="B263" s="258"/>
      <c r="C263" s="258"/>
      <c r="D263" s="259"/>
      <c r="E263" s="257" t="s">
        <v>123</v>
      </c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8"/>
      <c r="BB263" s="258"/>
      <c r="BC263" s="258"/>
      <c r="BD263" s="259"/>
      <c r="BE263" s="266" t="s">
        <v>124</v>
      </c>
      <c r="BF263" s="267"/>
      <c r="BG263" s="267"/>
      <c r="BH263" s="267"/>
      <c r="BI263" s="267"/>
      <c r="BJ263" s="267"/>
      <c r="BK263" s="267"/>
      <c r="BL263" s="267"/>
      <c r="BM263" s="267"/>
      <c r="BN263" s="267"/>
      <c r="BO263" s="267"/>
      <c r="BP263" s="268"/>
      <c r="BQ263" s="257" t="s">
        <v>125</v>
      </c>
      <c r="BR263" s="258"/>
      <c r="BS263" s="258"/>
      <c r="BT263" s="258"/>
      <c r="BU263" s="258"/>
      <c r="BV263" s="258"/>
      <c r="BW263" s="258"/>
      <c r="BX263" s="258"/>
      <c r="BY263" s="258"/>
      <c r="BZ263" s="258"/>
      <c r="CA263" s="258"/>
      <c r="CB263" s="259"/>
    </row>
    <row r="264" spans="1:81" s="89" customFormat="1" x14ac:dyDescent="0.2">
      <c r="A264" s="260"/>
      <c r="B264" s="261"/>
      <c r="C264" s="261"/>
      <c r="D264" s="262"/>
      <c r="E264" s="260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  <c r="AC264" s="261"/>
      <c r="AD264" s="261"/>
      <c r="AE264" s="261"/>
      <c r="AF264" s="261"/>
      <c r="AG264" s="261"/>
      <c r="AH264" s="261"/>
      <c r="AI264" s="261"/>
      <c r="AJ264" s="261"/>
      <c r="AK264" s="261"/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  <c r="AX264" s="261"/>
      <c r="AY264" s="261"/>
      <c r="AZ264" s="261"/>
      <c r="BA264" s="261"/>
      <c r="BB264" s="261"/>
      <c r="BC264" s="261"/>
      <c r="BD264" s="262"/>
      <c r="BE264" s="269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1"/>
      <c r="BQ264" s="260"/>
      <c r="BR264" s="261"/>
      <c r="BS264" s="261"/>
      <c r="BT264" s="261"/>
      <c r="BU264" s="261"/>
      <c r="BV264" s="261"/>
      <c r="BW264" s="261"/>
      <c r="BX264" s="261"/>
      <c r="BY264" s="261"/>
      <c r="BZ264" s="261"/>
      <c r="CA264" s="261"/>
      <c r="CB264" s="262"/>
    </row>
    <row r="265" spans="1:81" s="89" customFormat="1" x14ac:dyDescent="0.2">
      <c r="A265" s="260"/>
      <c r="B265" s="261"/>
      <c r="C265" s="261"/>
      <c r="D265" s="262"/>
      <c r="E265" s="260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2"/>
      <c r="BE265" s="269"/>
      <c r="BF265" s="270"/>
      <c r="BG265" s="270"/>
      <c r="BH265" s="270"/>
      <c r="BI265" s="270"/>
      <c r="BJ265" s="270"/>
      <c r="BK265" s="270"/>
      <c r="BL265" s="270"/>
      <c r="BM265" s="270"/>
      <c r="BN265" s="270"/>
      <c r="BO265" s="270"/>
      <c r="BP265" s="271"/>
      <c r="BQ265" s="260"/>
      <c r="BR265" s="261"/>
      <c r="BS265" s="261"/>
      <c r="BT265" s="261"/>
      <c r="BU265" s="261"/>
      <c r="BV265" s="261"/>
      <c r="BW265" s="261"/>
      <c r="BX265" s="261"/>
      <c r="BY265" s="261"/>
      <c r="BZ265" s="261"/>
      <c r="CA265" s="261"/>
      <c r="CB265" s="262"/>
    </row>
    <row r="266" spans="1:81" s="89" customFormat="1" x14ac:dyDescent="0.2">
      <c r="A266" s="263"/>
      <c r="B266" s="264"/>
      <c r="C266" s="264"/>
      <c r="D266" s="265"/>
      <c r="E266" s="263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264"/>
      <c r="AH266" s="264"/>
      <c r="AI266" s="264"/>
      <c r="AJ266" s="264"/>
      <c r="AK266" s="264"/>
      <c r="AL266" s="264"/>
      <c r="AM266" s="264"/>
      <c r="AN266" s="264"/>
      <c r="AO266" s="264"/>
      <c r="AP266" s="264"/>
      <c r="AQ266" s="264"/>
      <c r="AR266" s="264"/>
      <c r="AS266" s="264"/>
      <c r="AT266" s="264"/>
      <c r="AU266" s="264"/>
      <c r="AV266" s="264"/>
      <c r="AW266" s="264"/>
      <c r="AX266" s="264"/>
      <c r="AY266" s="264"/>
      <c r="AZ266" s="264"/>
      <c r="BA266" s="264"/>
      <c r="BB266" s="264"/>
      <c r="BC266" s="264"/>
      <c r="BD266" s="265"/>
      <c r="BE266" s="272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4"/>
      <c r="BQ266" s="263"/>
      <c r="BR266" s="264"/>
      <c r="BS266" s="264"/>
      <c r="BT266" s="264"/>
      <c r="BU266" s="264"/>
      <c r="BV266" s="264"/>
      <c r="BW266" s="264"/>
      <c r="BX266" s="264"/>
      <c r="BY266" s="264"/>
      <c r="BZ266" s="264"/>
      <c r="CA266" s="264"/>
      <c r="CB266" s="265"/>
    </row>
    <row r="267" spans="1:81" s="89" customFormat="1" x14ac:dyDescent="0.2">
      <c r="A267" s="275">
        <v>1</v>
      </c>
      <c r="B267" s="276"/>
      <c r="C267" s="276"/>
      <c r="D267" s="277"/>
      <c r="E267" s="275">
        <v>2</v>
      </c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  <c r="AA267" s="276"/>
      <c r="AB267" s="276"/>
      <c r="AC267" s="276"/>
      <c r="AD267" s="276"/>
      <c r="AE267" s="276"/>
      <c r="AF267" s="276"/>
      <c r="AG267" s="276"/>
      <c r="AH267" s="276"/>
      <c r="AI267" s="276"/>
      <c r="AJ267" s="276"/>
      <c r="AK267" s="276"/>
      <c r="AL267" s="276"/>
      <c r="AM267" s="276"/>
      <c r="AN267" s="276"/>
      <c r="AO267" s="276"/>
      <c r="AP267" s="276"/>
      <c r="AQ267" s="276"/>
      <c r="AR267" s="276"/>
      <c r="AS267" s="276"/>
      <c r="AT267" s="276"/>
      <c r="AU267" s="276"/>
      <c r="AV267" s="276"/>
      <c r="AW267" s="276"/>
      <c r="AX267" s="276"/>
      <c r="AY267" s="276"/>
      <c r="AZ267" s="276"/>
      <c r="BA267" s="276"/>
      <c r="BB267" s="276"/>
      <c r="BC267" s="276"/>
      <c r="BD267" s="277"/>
      <c r="BE267" s="278">
        <v>3</v>
      </c>
      <c r="BF267" s="279"/>
      <c r="BG267" s="279"/>
      <c r="BH267" s="279"/>
      <c r="BI267" s="279"/>
      <c r="BJ267" s="279"/>
      <c r="BK267" s="279"/>
      <c r="BL267" s="279"/>
      <c r="BM267" s="279"/>
      <c r="BN267" s="279"/>
      <c r="BO267" s="279"/>
      <c r="BP267" s="280"/>
      <c r="BQ267" s="275">
        <v>4</v>
      </c>
      <c r="BR267" s="276"/>
      <c r="BS267" s="276"/>
      <c r="BT267" s="276"/>
      <c r="BU267" s="276"/>
      <c r="BV267" s="276"/>
      <c r="BW267" s="276"/>
      <c r="BX267" s="276"/>
      <c r="BY267" s="276"/>
      <c r="BZ267" s="276"/>
      <c r="CA267" s="276"/>
      <c r="CB267" s="277"/>
    </row>
    <row r="268" spans="1:81" s="89" customFormat="1" x14ac:dyDescent="0.2">
      <c r="A268" s="218">
        <v>1</v>
      </c>
      <c r="B268" s="219"/>
      <c r="C268" s="219"/>
      <c r="D268" s="220"/>
      <c r="E268" s="248" t="s">
        <v>126</v>
      </c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49"/>
      <c r="AW268" s="249"/>
      <c r="AX268" s="249"/>
      <c r="AY268" s="249"/>
      <c r="AZ268" s="249"/>
      <c r="BA268" s="249"/>
      <c r="BB268" s="249"/>
      <c r="BC268" s="249"/>
      <c r="BD268" s="250"/>
      <c r="BE268" s="218" t="s">
        <v>5</v>
      </c>
      <c r="BF268" s="219"/>
      <c r="BG268" s="219"/>
      <c r="BH268" s="219"/>
      <c r="BI268" s="219"/>
      <c r="BJ268" s="219"/>
      <c r="BK268" s="219"/>
      <c r="BL268" s="219"/>
      <c r="BM268" s="219"/>
      <c r="BN268" s="219"/>
      <c r="BO268" s="219"/>
      <c r="BP268" s="220"/>
      <c r="BQ268" s="251"/>
      <c r="BR268" s="252"/>
      <c r="BS268" s="252"/>
      <c r="BT268" s="252"/>
      <c r="BU268" s="252"/>
      <c r="BV268" s="252"/>
      <c r="BW268" s="252"/>
      <c r="BX268" s="252"/>
      <c r="BY268" s="252"/>
      <c r="BZ268" s="252"/>
      <c r="CA268" s="252"/>
      <c r="CB268" s="253"/>
    </row>
    <row r="269" spans="1:81" s="89" customFormat="1" x14ac:dyDescent="0.2">
      <c r="A269" s="200" t="s">
        <v>127</v>
      </c>
      <c r="B269" s="201"/>
      <c r="C269" s="201"/>
      <c r="D269" s="202"/>
      <c r="E269" s="227" t="s">
        <v>128</v>
      </c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  <c r="AY269" s="228"/>
      <c r="AZ269" s="228"/>
      <c r="BA269" s="228"/>
      <c r="BB269" s="228"/>
      <c r="BC269" s="228"/>
      <c r="BD269" s="229"/>
      <c r="BE269" s="209">
        <f>BQ251</f>
        <v>200803.06</v>
      </c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1"/>
      <c r="BQ269" s="209">
        <v>44176.67</v>
      </c>
      <c r="BR269" s="210"/>
      <c r="BS269" s="210"/>
      <c r="BT269" s="210"/>
      <c r="BU269" s="210"/>
      <c r="BV269" s="210"/>
      <c r="BW269" s="210"/>
      <c r="BX269" s="210"/>
      <c r="BY269" s="210"/>
      <c r="BZ269" s="210"/>
      <c r="CA269" s="210"/>
      <c r="CB269" s="211"/>
    </row>
    <row r="270" spans="1:81" s="89" customFormat="1" x14ac:dyDescent="0.2">
      <c r="A270" s="203"/>
      <c r="B270" s="204"/>
      <c r="C270" s="204"/>
      <c r="D270" s="205"/>
      <c r="E270" s="230" t="s">
        <v>129</v>
      </c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  <c r="AA270" s="231"/>
      <c r="AB270" s="231"/>
      <c r="AC270" s="231"/>
      <c r="AD270" s="231"/>
      <c r="AE270" s="231"/>
      <c r="AF270" s="231"/>
      <c r="AG270" s="231"/>
      <c r="AH270" s="231"/>
      <c r="AI270" s="231"/>
      <c r="AJ270" s="231"/>
      <c r="AK270" s="231"/>
      <c r="AL270" s="231"/>
      <c r="AM270" s="231"/>
      <c r="AN270" s="231"/>
      <c r="AO270" s="231"/>
      <c r="AP270" s="231"/>
      <c r="AQ270" s="231"/>
      <c r="AR270" s="231"/>
      <c r="AS270" s="231"/>
      <c r="AT270" s="231"/>
      <c r="AU270" s="231"/>
      <c r="AV270" s="231"/>
      <c r="AW270" s="231"/>
      <c r="AX270" s="231"/>
      <c r="AY270" s="231"/>
      <c r="AZ270" s="231"/>
      <c r="BA270" s="231"/>
      <c r="BB270" s="231"/>
      <c r="BC270" s="231"/>
      <c r="BD270" s="232"/>
      <c r="BE270" s="212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4"/>
      <c r="BQ270" s="212"/>
      <c r="BR270" s="213"/>
      <c r="BS270" s="213"/>
      <c r="BT270" s="213"/>
      <c r="BU270" s="213"/>
      <c r="BV270" s="213"/>
      <c r="BW270" s="213"/>
      <c r="BX270" s="213"/>
      <c r="BY270" s="213"/>
      <c r="BZ270" s="213"/>
      <c r="CA270" s="213"/>
      <c r="CB270" s="214"/>
      <c r="CC270" s="113">
        <f>BE269*0.22</f>
        <v>44176.673199999997</v>
      </c>
    </row>
    <row r="271" spans="1:81" s="89" customFormat="1" x14ac:dyDescent="0.2">
      <c r="A271" s="218" t="s">
        <v>130</v>
      </c>
      <c r="B271" s="219"/>
      <c r="C271" s="219"/>
      <c r="D271" s="220"/>
      <c r="E271" s="242" t="s">
        <v>131</v>
      </c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  <c r="AP271" s="243"/>
      <c r="AQ271" s="243"/>
      <c r="AR271" s="243"/>
      <c r="AS271" s="243"/>
      <c r="AT271" s="243"/>
      <c r="AU271" s="243"/>
      <c r="AV271" s="243"/>
      <c r="AW271" s="243"/>
      <c r="AX271" s="243"/>
      <c r="AY271" s="243"/>
      <c r="AZ271" s="243"/>
      <c r="BA271" s="243"/>
      <c r="BB271" s="243"/>
      <c r="BC271" s="243"/>
      <c r="BD271" s="244"/>
      <c r="BE271" s="245"/>
      <c r="BF271" s="246"/>
      <c r="BG271" s="246"/>
      <c r="BH271" s="246"/>
      <c r="BI271" s="246"/>
      <c r="BJ271" s="246"/>
      <c r="BK271" s="246"/>
      <c r="BL271" s="246"/>
      <c r="BM271" s="246"/>
      <c r="BN271" s="246"/>
      <c r="BO271" s="246"/>
      <c r="BP271" s="247"/>
      <c r="BQ271" s="245"/>
      <c r="BR271" s="246"/>
      <c r="BS271" s="246"/>
      <c r="BT271" s="246"/>
      <c r="BU271" s="246"/>
      <c r="BV271" s="246"/>
      <c r="BW271" s="246"/>
      <c r="BX271" s="246"/>
      <c r="BY271" s="246"/>
      <c r="BZ271" s="246"/>
      <c r="CA271" s="246"/>
      <c r="CB271" s="247"/>
      <c r="CC271" s="113"/>
    </row>
    <row r="272" spans="1:81" s="89" customFormat="1" x14ac:dyDescent="0.2">
      <c r="A272" s="200" t="s">
        <v>132</v>
      </c>
      <c r="B272" s="201"/>
      <c r="C272" s="201"/>
      <c r="D272" s="202"/>
      <c r="E272" s="227" t="s">
        <v>133</v>
      </c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  <c r="AY272" s="228"/>
      <c r="AZ272" s="228"/>
      <c r="BA272" s="228"/>
      <c r="BB272" s="228"/>
      <c r="BC272" s="228"/>
      <c r="BD272" s="229"/>
      <c r="BE272" s="209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1"/>
      <c r="BQ272" s="209"/>
      <c r="BR272" s="210"/>
      <c r="BS272" s="210"/>
      <c r="BT272" s="210"/>
      <c r="BU272" s="210"/>
      <c r="BV272" s="210"/>
      <c r="BW272" s="210"/>
      <c r="BX272" s="210"/>
      <c r="BY272" s="210"/>
      <c r="BZ272" s="210"/>
      <c r="CA272" s="210"/>
      <c r="CB272" s="211"/>
      <c r="CC272" s="113"/>
    </row>
    <row r="273" spans="1:81" s="89" customFormat="1" x14ac:dyDescent="0.2">
      <c r="A273" s="203"/>
      <c r="B273" s="204"/>
      <c r="C273" s="204"/>
      <c r="D273" s="205"/>
      <c r="E273" s="230" t="s">
        <v>134</v>
      </c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  <c r="AB273" s="231"/>
      <c r="AC273" s="231"/>
      <c r="AD273" s="231"/>
      <c r="AE273" s="231"/>
      <c r="AF273" s="231"/>
      <c r="AG273" s="231"/>
      <c r="AH273" s="231"/>
      <c r="AI273" s="231"/>
      <c r="AJ273" s="231"/>
      <c r="AK273" s="231"/>
      <c r="AL273" s="231"/>
      <c r="AM273" s="231"/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1"/>
      <c r="AZ273" s="231"/>
      <c r="BA273" s="231"/>
      <c r="BB273" s="231"/>
      <c r="BC273" s="231"/>
      <c r="BD273" s="232"/>
      <c r="BE273" s="212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4"/>
      <c r="BQ273" s="212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4"/>
      <c r="CC273" s="113"/>
    </row>
    <row r="274" spans="1:81" s="89" customFormat="1" x14ac:dyDescent="0.2">
      <c r="A274" s="200">
        <v>2</v>
      </c>
      <c r="B274" s="201"/>
      <c r="C274" s="201"/>
      <c r="D274" s="202"/>
      <c r="E274" s="206" t="s">
        <v>135</v>
      </c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8"/>
      <c r="BE274" s="209" t="s">
        <v>5</v>
      </c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1"/>
      <c r="BQ274" s="209">
        <f>BQ276+BQ281</f>
        <v>6224.8948600000003</v>
      </c>
      <c r="BR274" s="210"/>
      <c r="BS274" s="210"/>
      <c r="BT274" s="210"/>
      <c r="BU274" s="210"/>
      <c r="BV274" s="210"/>
      <c r="BW274" s="210"/>
      <c r="BX274" s="210"/>
      <c r="BY274" s="210"/>
      <c r="BZ274" s="210"/>
      <c r="CA274" s="210"/>
      <c r="CB274" s="211"/>
      <c r="CC274" s="113"/>
    </row>
    <row r="275" spans="1:81" s="89" customFormat="1" x14ac:dyDescent="0.2">
      <c r="A275" s="203"/>
      <c r="B275" s="204"/>
      <c r="C275" s="204"/>
      <c r="D275" s="205"/>
      <c r="E275" s="215" t="s">
        <v>136</v>
      </c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7"/>
      <c r="BE275" s="212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4"/>
      <c r="BQ275" s="212"/>
      <c r="BR275" s="213"/>
      <c r="BS275" s="213"/>
      <c r="BT275" s="213"/>
      <c r="BU275" s="213"/>
      <c r="BV275" s="213"/>
      <c r="BW275" s="213"/>
      <c r="BX275" s="213"/>
      <c r="BY275" s="213"/>
      <c r="BZ275" s="213"/>
      <c r="CA275" s="213"/>
      <c r="CB275" s="214"/>
      <c r="CC275" s="113"/>
    </row>
    <row r="276" spans="1:81" s="89" customFormat="1" x14ac:dyDescent="0.2">
      <c r="A276" s="200" t="s">
        <v>137</v>
      </c>
      <c r="B276" s="201"/>
      <c r="C276" s="201"/>
      <c r="D276" s="202"/>
      <c r="E276" s="227" t="s">
        <v>128</v>
      </c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  <c r="AY276" s="228"/>
      <c r="AZ276" s="228"/>
      <c r="BA276" s="228"/>
      <c r="BB276" s="228"/>
      <c r="BC276" s="228"/>
      <c r="BD276" s="229"/>
      <c r="BE276" s="209">
        <f>BE269</f>
        <v>200803.06</v>
      </c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1"/>
      <c r="BQ276" s="209">
        <f>BE276*2.9%</f>
        <v>5823.28874</v>
      </c>
      <c r="BR276" s="210"/>
      <c r="BS276" s="210"/>
      <c r="BT276" s="210"/>
      <c r="BU276" s="210"/>
      <c r="BV276" s="210"/>
      <c r="BW276" s="210"/>
      <c r="BX276" s="210"/>
      <c r="BY276" s="210"/>
      <c r="BZ276" s="210"/>
      <c r="CA276" s="210"/>
      <c r="CB276" s="211"/>
      <c r="CC276" s="113"/>
    </row>
    <row r="277" spans="1:81" s="89" customFormat="1" x14ac:dyDescent="0.2">
      <c r="A277" s="233"/>
      <c r="B277" s="234"/>
      <c r="C277" s="234"/>
      <c r="D277" s="235"/>
      <c r="E277" s="239" t="s">
        <v>138</v>
      </c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  <c r="BC277" s="240"/>
      <c r="BD277" s="241"/>
      <c r="BE277" s="236"/>
      <c r="BF277" s="237"/>
      <c r="BG277" s="237"/>
      <c r="BH277" s="237"/>
      <c r="BI277" s="237"/>
      <c r="BJ277" s="237"/>
      <c r="BK277" s="237"/>
      <c r="BL277" s="237"/>
      <c r="BM277" s="237"/>
      <c r="BN277" s="237"/>
      <c r="BO277" s="237"/>
      <c r="BP277" s="238"/>
      <c r="BQ277" s="236"/>
      <c r="BR277" s="237"/>
      <c r="BS277" s="237"/>
      <c r="BT277" s="237"/>
      <c r="BU277" s="237"/>
      <c r="BV277" s="237"/>
      <c r="BW277" s="237"/>
      <c r="BX277" s="237"/>
      <c r="BY277" s="237"/>
      <c r="BZ277" s="237"/>
      <c r="CA277" s="237"/>
      <c r="CB277" s="238"/>
      <c r="CC277" s="113"/>
    </row>
    <row r="278" spans="1:81" s="89" customFormat="1" x14ac:dyDescent="0.2">
      <c r="A278" s="203"/>
      <c r="B278" s="204"/>
      <c r="C278" s="204"/>
      <c r="D278" s="205"/>
      <c r="E278" s="230" t="s">
        <v>139</v>
      </c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  <c r="AA278" s="231"/>
      <c r="AB278" s="231"/>
      <c r="AC278" s="231"/>
      <c r="AD278" s="231"/>
      <c r="AE278" s="231"/>
      <c r="AF278" s="231"/>
      <c r="AG278" s="231"/>
      <c r="AH278" s="231"/>
      <c r="AI278" s="231"/>
      <c r="AJ278" s="231"/>
      <c r="AK278" s="231"/>
      <c r="AL278" s="231"/>
      <c r="AM278" s="231"/>
      <c r="AN278" s="231"/>
      <c r="AO278" s="231"/>
      <c r="AP278" s="231"/>
      <c r="AQ278" s="231"/>
      <c r="AR278" s="231"/>
      <c r="AS278" s="231"/>
      <c r="AT278" s="231"/>
      <c r="AU278" s="231"/>
      <c r="AV278" s="231"/>
      <c r="AW278" s="231"/>
      <c r="AX278" s="231"/>
      <c r="AY278" s="231"/>
      <c r="AZ278" s="231"/>
      <c r="BA278" s="231"/>
      <c r="BB278" s="231"/>
      <c r="BC278" s="231"/>
      <c r="BD278" s="232"/>
      <c r="BE278" s="212"/>
      <c r="BF278" s="213"/>
      <c r="BG278" s="213"/>
      <c r="BH278" s="213"/>
      <c r="BI278" s="213"/>
      <c r="BJ278" s="213"/>
      <c r="BK278" s="213"/>
      <c r="BL278" s="213"/>
      <c r="BM278" s="213"/>
      <c r="BN278" s="213"/>
      <c r="BO278" s="213"/>
      <c r="BP278" s="214"/>
      <c r="BQ278" s="212"/>
      <c r="BR278" s="213"/>
      <c r="BS278" s="213"/>
      <c r="BT278" s="213"/>
      <c r="BU278" s="213"/>
      <c r="BV278" s="213"/>
      <c r="BW278" s="213"/>
      <c r="BX278" s="213"/>
      <c r="BY278" s="213"/>
      <c r="BZ278" s="213"/>
      <c r="CA278" s="213"/>
      <c r="CB278" s="214"/>
      <c r="CC278" s="113">
        <f>BE276*0.029</f>
        <v>5823.28874</v>
      </c>
    </row>
    <row r="279" spans="1:81" s="89" customFormat="1" x14ac:dyDescent="0.2">
      <c r="A279" s="200" t="s">
        <v>140</v>
      </c>
      <c r="B279" s="201"/>
      <c r="C279" s="201"/>
      <c r="D279" s="202"/>
      <c r="E279" s="227" t="s">
        <v>141</v>
      </c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  <c r="AY279" s="228"/>
      <c r="AZ279" s="228"/>
      <c r="BA279" s="228"/>
      <c r="BB279" s="228"/>
      <c r="BC279" s="228"/>
      <c r="BD279" s="229"/>
      <c r="BE279" s="209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1"/>
      <c r="BQ279" s="209"/>
      <c r="BR279" s="210"/>
      <c r="BS279" s="210"/>
      <c r="BT279" s="210"/>
      <c r="BU279" s="210"/>
      <c r="BV279" s="210"/>
      <c r="BW279" s="210"/>
      <c r="BX279" s="210"/>
      <c r="BY279" s="210"/>
      <c r="BZ279" s="210"/>
      <c r="CA279" s="210"/>
      <c r="CB279" s="211"/>
      <c r="CC279" s="113"/>
    </row>
    <row r="280" spans="1:81" s="89" customFormat="1" x14ac:dyDescent="0.2">
      <c r="A280" s="203"/>
      <c r="B280" s="204"/>
      <c r="C280" s="204"/>
      <c r="D280" s="205"/>
      <c r="E280" s="230" t="s">
        <v>142</v>
      </c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  <c r="AA280" s="231"/>
      <c r="AB280" s="231"/>
      <c r="AC280" s="231"/>
      <c r="AD280" s="231"/>
      <c r="AE280" s="231"/>
      <c r="AF280" s="231"/>
      <c r="AG280" s="231"/>
      <c r="AH280" s="231"/>
      <c r="AI280" s="231"/>
      <c r="AJ280" s="231"/>
      <c r="AK280" s="231"/>
      <c r="AL280" s="231"/>
      <c r="AM280" s="231"/>
      <c r="AN280" s="231"/>
      <c r="AO280" s="231"/>
      <c r="AP280" s="231"/>
      <c r="AQ280" s="231"/>
      <c r="AR280" s="231"/>
      <c r="AS280" s="231"/>
      <c r="AT280" s="231"/>
      <c r="AU280" s="231"/>
      <c r="AV280" s="231"/>
      <c r="AW280" s="231"/>
      <c r="AX280" s="231"/>
      <c r="AY280" s="231"/>
      <c r="AZ280" s="231"/>
      <c r="BA280" s="231"/>
      <c r="BB280" s="231"/>
      <c r="BC280" s="231"/>
      <c r="BD280" s="232"/>
      <c r="BE280" s="212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4"/>
      <c r="BQ280" s="212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4"/>
      <c r="CC280" s="113"/>
    </row>
    <row r="281" spans="1:81" s="89" customFormat="1" x14ac:dyDescent="0.2">
      <c r="A281" s="200" t="s">
        <v>143</v>
      </c>
      <c r="B281" s="201"/>
      <c r="C281" s="201"/>
      <c r="D281" s="202"/>
      <c r="E281" s="227" t="s">
        <v>144</v>
      </c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  <c r="AY281" s="228"/>
      <c r="AZ281" s="228"/>
      <c r="BA281" s="228"/>
      <c r="BB281" s="228"/>
      <c r="BC281" s="228"/>
      <c r="BD281" s="229"/>
      <c r="BE281" s="209">
        <f>BE269</f>
        <v>200803.06</v>
      </c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1"/>
      <c r="BQ281" s="209">
        <f>BE281*0.2%</f>
        <v>401.60611999999998</v>
      </c>
      <c r="BR281" s="210"/>
      <c r="BS281" s="210"/>
      <c r="BT281" s="210"/>
      <c r="BU281" s="210"/>
      <c r="BV281" s="210"/>
      <c r="BW281" s="210"/>
      <c r="BX281" s="210"/>
      <c r="BY281" s="210"/>
      <c r="BZ281" s="210"/>
      <c r="CA281" s="210"/>
      <c r="CB281" s="211"/>
      <c r="CC281" s="113"/>
    </row>
    <row r="282" spans="1:81" s="89" customFormat="1" x14ac:dyDescent="0.2">
      <c r="A282" s="203"/>
      <c r="B282" s="204"/>
      <c r="C282" s="204"/>
      <c r="D282" s="205"/>
      <c r="E282" s="230" t="s">
        <v>145</v>
      </c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  <c r="AA282" s="231"/>
      <c r="AB282" s="231"/>
      <c r="AC282" s="231"/>
      <c r="AD282" s="231"/>
      <c r="AE282" s="231"/>
      <c r="AF282" s="231"/>
      <c r="AG282" s="231"/>
      <c r="AH282" s="231"/>
      <c r="AI282" s="231"/>
      <c r="AJ282" s="231"/>
      <c r="AK282" s="231"/>
      <c r="AL282" s="231"/>
      <c r="AM282" s="231"/>
      <c r="AN282" s="231"/>
      <c r="AO282" s="231"/>
      <c r="AP282" s="231"/>
      <c r="AQ282" s="231"/>
      <c r="AR282" s="231"/>
      <c r="AS282" s="231"/>
      <c r="AT282" s="231"/>
      <c r="AU282" s="231"/>
      <c r="AV282" s="231"/>
      <c r="AW282" s="231"/>
      <c r="AX282" s="231"/>
      <c r="AY282" s="231"/>
      <c r="AZ282" s="231"/>
      <c r="BA282" s="231"/>
      <c r="BB282" s="231"/>
      <c r="BC282" s="231"/>
      <c r="BD282" s="232"/>
      <c r="BE282" s="212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4"/>
      <c r="BQ282" s="212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4"/>
      <c r="CC282" s="113">
        <f>BE281*0.002</f>
        <v>401.60611999999998</v>
      </c>
    </row>
    <row r="283" spans="1:81" s="89" customFormat="1" x14ac:dyDescent="0.2">
      <c r="A283" s="200" t="s">
        <v>146</v>
      </c>
      <c r="B283" s="201"/>
      <c r="C283" s="201"/>
      <c r="D283" s="202"/>
      <c r="E283" s="227" t="s">
        <v>144</v>
      </c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  <c r="AY283" s="228"/>
      <c r="AZ283" s="228"/>
      <c r="BA283" s="228"/>
      <c r="BB283" s="228"/>
      <c r="BC283" s="228"/>
      <c r="BD283" s="229"/>
      <c r="BE283" s="209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1"/>
      <c r="BQ283" s="209"/>
      <c r="BR283" s="210"/>
      <c r="BS283" s="210"/>
      <c r="BT283" s="210"/>
      <c r="BU283" s="210"/>
      <c r="BV283" s="210"/>
      <c r="BW283" s="210"/>
      <c r="BX283" s="210"/>
      <c r="BY283" s="210"/>
      <c r="BZ283" s="210"/>
      <c r="CA283" s="210"/>
      <c r="CB283" s="211"/>
      <c r="CC283" s="113"/>
    </row>
    <row r="284" spans="1:81" s="89" customFormat="1" ht="12.75" customHeight="1" x14ac:dyDescent="0.2">
      <c r="A284" s="203"/>
      <c r="B284" s="204"/>
      <c r="C284" s="204"/>
      <c r="D284" s="205"/>
      <c r="E284" s="230" t="s">
        <v>147</v>
      </c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1"/>
      <c r="AN284" s="231"/>
      <c r="AO284" s="231"/>
      <c r="AP284" s="231"/>
      <c r="AQ284" s="231"/>
      <c r="AR284" s="231"/>
      <c r="AS284" s="231"/>
      <c r="AT284" s="231"/>
      <c r="AU284" s="231"/>
      <c r="AV284" s="231"/>
      <c r="AW284" s="231"/>
      <c r="AX284" s="231"/>
      <c r="AY284" s="231"/>
      <c r="AZ284" s="231"/>
      <c r="BA284" s="231"/>
      <c r="BB284" s="231"/>
      <c r="BC284" s="231"/>
      <c r="BD284" s="232"/>
      <c r="BE284" s="212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4"/>
      <c r="BQ284" s="212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4"/>
      <c r="CC284" s="113"/>
    </row>
    <row r="285" spans="1:81" s="89" customFormat="1" x14ac:dyDescent="0.2">
      <c r="A285" s="200" t="s">
        <v>148</v>
      </c>
      <c r="B285" s="201"/>
      <c r="C285" s="201"/>
      <c r="D285" s="202"/>
      <c r="E285" s="227" t="s">
        <v>144</v>
      </c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  <c r="AY285" s="228"/>
      <c r="AZ285" s="228"/>
      <c r="BA285" s="228"/>
      <c r="BB285" s="228"/>
      <c r="BC285" s="228"/>
      <c r="BD285" s="229"/>
      <c r="BE285" s="209"/>
      <c r="BF285" s="210"/>
      <c r="BG285" s="210"/>
      <c r="BH285" s="210"/>
      <c r="BI285" s="210"/>
      <c r="BJ285" s="210"/>
      <c r="BK285" s="210"/>
      <c r="BL285" s="210"/>
      <c r="BM285" s="210"/>
      <c r="BN285" s="210"/>
      <c r="BO285" s="210"/>
      <c r="BP285" s="211"/>
      <c r="BQ285" s="209"/>
      <c r="BR285" s="210"/>
      <c r="BS285" s="210"/>
      <c r="BT285" s="210"/>
      <c r="BU285" s="210"/>
      <c r="BV285" s="210"/>
      <c r="BW285" s="210"/>
      <c r="BX285" s="210"/>
      <c r="BY285" s="210"/>
      <c r="BZ285" s="210"/>
      <c r="CA285" s="210"/>
      <c r="CB285" s="211"/>
      <c r="CC285" s="113"/>
    </row>
    <row r="286" spans="1:81" s="89" customFormat="1" ht="12.75" customHeight="1" x14ac:dyDescent="0.2">
      <c r="A286" s="203"/>
      <c r="B286" s="204"/>
      <c r="C286" s="204"/>
      <c r="D286" s="205"/>
      <c r="E286" s="230" t="s">
        <v>147</v>
      </c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2"/>
      <c r="BE286" s="212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4"/>
      <c r="BQ286" s="212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4"/>
      <c r="CC286" s="113"/>
    </row>
    <row r="287" spans="1:81" s="89" customFormat="1" x14ac:dyDescent="0.2">
      <c r="A287" s="200">
        <v>3</v>
      </c>
      <c r="B287" s="201"/>
      <c r="C287" s="201"/>
      <c r="D287" s="202"/>
      <c r="E287" s="206" t="s">
        <v>149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8"/>
      <c r="BE287" s="209">
        <f>BE269</f>
        <v>200803.06</v>
      </c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1"/>
      <c r="BQ287" s="209">
        <f>BE287*5.1%</f>
        <v>10240.956059999999</v>
      </c>
      <c r="BR287" s="210"/>
      <c r="BS287" s="210"/>
      <c r="BT287" s="210"/>
      <c r="BU287" s="210"/>
      <c r="BV287" s="210"/>
      <c r="BW287" s="210"/>
      <c r="BX287" s="210"/>
      <c r="BY287" s="210"/>
      <c r="BZ287" s="210"/>
      <c r="CA287" s="210"/>
      <c r="CB287" s="211"/>
      <c r="CC287" s="113"/>
    </row>
    <row r="288" spans="1:81" s="89" customFormat="1" x14ac:dyDescent="0.2">
      <c r="A288" s="203"/>
      <c r="B288" s="204"/>
      <c r="C288" s="204"/>
      <c r="D288" s="205"/>
      <c r="E288" s="215" t="s">
        <v>150</v>
      </c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7"/>
      <c r="BE288" s="212"/>
      <c r="BF288" s="213"/>
      <c r="BG288" s="213"/>
      <c r="BH288" s="213"/>
      <c r="BI288" s="213"/>
      <c r="BJ288" s="213"/>
      <c r="BK288" s="213"/>
      <c r="BL288" s="213"/>
      <c r="BM288" s="213"/>
      <c r="BN288" s="213"/>
      <c r="BO288" s="213"/>
      <c r="BP288" s="214"/>
      <c r="BQ288" s="212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4"/>
      <c r="CC288" s="113">
        <f>BE287*0.051</f>
        <v>10240.956059999999</v>
      </c>
    </row>
    <row r="289" spans="1:81" s="89" customFormat="1" x14ac:dyDescent="0.2">
      <c r="A289" s="218"/>
      <c r="B289" s="219"/>
      <c r="C289" s="219"/>
      <c r="D289" s="220"/>
      <c r="E289" s="221" t="s">
        <v>31</v>
      </c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22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23"/>
      <c r="BE289" s="218" t="s">
        <v>5</v>
      </c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20"/>
      <c r="BQ289" s="224">
        <f>BQ269+BQ274+BQ287</f>
        <v>60642.520919999995</v>
      </c>
      <c r="BR289" s="225"/>
      <c r="BS289" s="225"/>
      <c r="BT289" s="225"/>
      <c r="BU289" s="225"/>
      <c r="BV289" s="225"/>
      <c r="BW289" s="225"/>
      <c r="BX289" s="225"/>
      <c r="BY289" s="225"/>
      <c r="BZ289" s="225"/>
      <c r="CA289" s="225"/>
      <c r="CB289" s="226"/>
      <c r="CC289" s="113">
        <f>SUM(CC270:CC288)</f>
        <v>60642.524119999987</v>
      </c>
    </row>
    <row r="290" spans="1:81" s="89" customFormat="1" x14ac:dyDescent="0.2"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</row>
    <row r="291" spans="1:81" s="89" customFormat="1" ht="14.45" customHeight="1" x14ac:dyDescent="0.2">
      <c r="A291" s="345" t="s">
        <v>512</v>
      </c>
      <c r="B291" s="345"/>
      <c r="C291" s="345"/>
      <c r="D291" s="345"/>
      <c r="E291" s="345"/>
      <c r="F291" s="345"/>
      <c r="G291" s="345"/>
      <c r="H291" s="345"/>
      <c r="I291" s="345"/>
      <c r="J291" s="345"/>
      <c r="K291" s="345"/>
      <c r="L291" s="345"/>
      <c r="M291" s="345"/>
      <c r="N291" s="345"/>
      <c r="O291" s="345"/>
      <c r="P291" s="345"/>
      <c r="Q291" s="345"/>
      <c r="R291" s="345"/>
      <c r="S291" s="345"/>
      <c r="T291" s="345"/>
      <c r="U291" s="345"/>
      <c r="V291" s="345"/>
      <c r="W291" s="345"/>
      <c r="X291" s="345"/>
      <c r="Y291" s="345"/>
      <c r="Z291" s="345"/>
      <c r="AA291" s="345"/>
      <c r="AB291" s="345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5"/>
      <c r="BA291" s="345"/>
      <c r="BB291" s="345"/>
      <c r="BC291" s="345"/>
      <c r="BD291" s="345"/>
      <c r="BE291" s="345"/>
      <c r="BF291" s="345"/>
      <c r="BG291" s="346">
        <f>BP179+BP190+BP205+BP220+BP232+BQ251+BQ289</f>
        <v>338351.69091999996</v>
      </c>
      <c r="BH291" s="346"/>
      <c r="BI291" s="346"/>
      <c r="BJ291" s="346"/>
      <c r="BK291" s="346"/>
      <c r="BL291" s="346"/>
      <c r="BM291" s="346"/>
      <c r="BN291" s="346"/>
      <c r="BO291" s="346"/>
      <c r="BP291" s="346"/>
      <c r="BQ291" s="346"/>
      <c r="BR291" s="346"/>
      <c r="BS291" s="346"/>
      <c r="BT291" s="346"/>
      <c r="BU291" s="346"/>
      <c r="BV291" s="346"/>
      <c r="BW291" s="346"/>
      <c r="BX291" s="346"/>
      <c r="BY291" s="346"/>
      <c r="BZ291" s="346"/>
      <c r="CA291" s="346"/>
      <c r="CB291" s="346"/>
    </row>
    <row r="292" spans="1:81" ht="28.15" customHeight="1" x14ac:dyDescent="0.2">
      <c r="A292" s="455" t="s">
        <v>416</v>
      </c>
      <c r="B292" s="455"/>
      <c r="C292" s="455"/>
      <c r="D292" s="455"/>
      <c r="E292" s="455"/>
      <c r="F292" s="455"/>
      <c r="G292" s="455"/>
      <c r="H292" s="455"/>
      <c r="I292" s="455"/>
      <c r="J292" s="455"/>
      <c r="K292" s="455"/>
      <c r="L292" s="455"/>
      <c r="M292" s="455"/>
      <c r="N292" s="455"/>
      <c r="O292" s="455"/>
      <c r="P292" s="455"/>
      <c r="Q292" s="455"/>
      <c r="R292" s="455"/>
      <c r="S292" s="455"/>
      <c r="T292" s="455"/>
      <c r="U292" s="455"/>
      <c r="V292" s="455"/>
      <c r="W292" s="455"/>
      <c r="X292" s="455"/>
      <c r="Y292" s="455"/>
      <c r="Z292" s="455"/>
      <c r="AA292" s="455"/>
      <c r="AB292" s="455"/>
      <c r="AC292" s="455"/>
      <c r="AD292" s="455"/>
      <c r="AE292" s="455"/>
      <c r="AF292" s="455"/>
      <c r="AG292" s="455"/>
      <c r="AH292" s="455"/>
      <c r="AI292" s="455"/>
      <c r="AJ292" s="455"/>
      <c r="AK292" s="455"/>
      <c r="AL292" s="455"/>
      <c r="AM292" s="455"/>
      <c r="AN292" s="455"/>
      <c r="AO292" s="455"/>
      <c r="AP292" s="455"/>
      <c r="AQ292" s="455"/>
      <c r="AR292" s="455"/>
      <c r="AS292" s="455"/>
      <c r="AT292" s="455"/>
      <c r="AU292" s="455"/>
      <c r="AV292" s="455"/>
      <c r="AW292" s="455"/>
      <c r="AX292" s="455"/>
      <c r="AY292" s="455"/>
      <c r="AZ292" s="455"/>
      <c r="BA292" s="455"/>
      <c r="BB292" s="455"/>
      <c r="BC292" s="455"/>
      <c r="BD292" s="455"/>
      <c r="BE292" s="455"/>
      <c r="BF292" s="455"/>
      <c r="BG292" s="453">
        <f>AU52+BE62+BE85+BD99+BD108+BE126+AY143+BE161+BP190</f>
        <v>3092447.11</v>
      </c>
      <c r="BH292" s="453"/>
      <c r="BI292" s="453"/>
      <c r="BJ292" s="453"/>
      <c r="BK292" s="453"/>
      <c r="BL292" s="453"/>
      <c r="BM292" s="453"/>
      <c r="BN292" s="453"/>
      <c r="BO292" s="453"/>
      <c r="BP292" s="453"/>
      <c r="BQ292" s="453"/>
      <c r="BR292" s="453"/>
      <c r="BS292" s="453"/>
      <c r="BT292" s="453"/>
      <c r="BU292" s="453"/>
      <c r="BV292" s="453"/>
      <c r="BW292" s="453"/>
      <c r="BX292" s="453"/>
      <c r="BY292" s="453"/>
      <c r="BZ292" s="453"/>
      <c r="CA292" s="453"/>
      <c r="CB292" s="453"/>
    </row>
    <row r="293" spans="1:81" ht="15" customHeight="1" x14ac:dyDescent="0.25">
      <c r="A293" s="456" t="s">
        <v>378</v>
      </c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453">
        <f>BE126+BE161+BP190+BP220+BP232</f>
        <v>2052936.11</v>
      </c>
      <c r="BX293" s="454"/>
      <c r="BY293" s="454"/>
      <c r="BZ293" s="454"/>
      <c r="CA293" s="454"/>
      <c r="CB293" s="454"/>
    </row>
    <row r="294" spans="1:81" ht="15" customHeight="1" x14ac:dyDescent="0.25">
      <c r="A294" s="456" t="s">
        <v>379</v>
      </c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453">
        <f>BG292-BW293</f>
        <v>1039510.9999999998</v>
      </c>
      <c r="BX294" s="454"/>
      <c r="BY294" s="454"/>
      <c r="BZ294" s="454"/>
      <c r="CA294" s="454"/>
      <c r="CB294" s="454"/>
    </row>
    <row r="295" spans="1:81" ht="29.25" customHeight="1" x14ac:dyDescent="0.2">
      <c r="A295" s="457" t="s">
        <v>417</v>
      </c>
      <c r="B295" s="457"/>
      <c r="C295" s="457"/>
      <c r="D295" s="457"/>
      <c r="E295" s="457"/>
      <c r="F295" s="457"/>
      <c r="G295" s="457"/>
      <c r="H295" s="457"/>
      <c r="I295" s="457"/>
      <c r="J295" s="457"/>
      <c r="K295" s="457"/>
      <c r="L295" s="457"/>
      <c r="M295" s="457"/>
      <c r="N295" s="457"/>
      <c r="O295" s="457"/>
      <c r="P295" s="457"/>
      <c r="Q295" s="457"/>
      <c r="R295" s="457"/>
      <c r="S295" s="457"/>
      <c r="T295" s="457"/>
      <c r="U295" s="457"/>
      <c r="V295" s="457"/>
      <c r="W295" s="457"/>
      <c r="X295" s="457"/>
      <c r="Y295" s="457"/>
      <c r="Z295" s="457"/>
      <c r="AA295" s="457"/>
      <c r="AB295" s="457"/>
      <c r="AC295" s="457"/>
      <c r="AD295" s="457"/>
      <c r="AE295" s="457"/>
      <c r="AF295" s="457"/>
      <c r="AG295" s="457"/>
      <c r="AH295" s="457"/>
      <c r="AI295" s="457"/>
      <c r="AJ295" s="457"/>
      <c r="AK295" s="457"/>
      <c r="AL295" s="457"/>
      <c r="AM295" s="457"/>
      <c r="AN295" s="457"/>
      <c r="AO295" s="457"/>
      <c r="AP295" s="457"/>
      <c r="AQ295" s="457"/>
      <c r="AR295" s="457"/>
      <c r="AS295" s="457"/>
      <c r="AT295" s="457"/>
      <c r="AU295" s="457"/>
      <c r="AV295" s="457"/>
      <c r="AW295" s="457"/>
      <c r="AX295" s="457"/>
      <c r="AY295" s="457"/>
      <c r="AZ295" s="457"/>
      <c r="BA295" s="457"/>
      <c r="BB295" s="457"/>
      <c r="BC295" s="457"/>
      <c r="BD295" s="457"/>
      <c r="BE295" s="457"/>
      <c r="BF295" s="457"/>
      <c r="BG295" s="453">
        <f>BG292+AP18+AP34+BQ251+BQ289</f>
        <v>3782780.69092</v>
      </c>
      <c r="BH295" s="453"/>
      <c r="BI295" s="453"/>
      <c r="BJ295" s="453"/>
      <c r="BK295" s="453"/>
      <c r="BL295" s="453"/>
      <c r="BM295" s="453"/>
      <c r="BN295" s="453"/>
      <c r="BO295" s="453"/>
      <c r="BP295" s="453"/>
      <c r="BQ295" s="453"/>
      <c r="BR295" s="453"/>
      <c r="BS295" s="453"/>
      <c r="BT295" s="453"/>
      <c r="BU295" s="453"/>
      <c r="BV295" s="453"/>
      <c r="BW295" s="453"/>
      <c r="BX295" s="453"/>
      <c r="BY295" s="453"/>
      <c r="BZ295" s="453"/>
      <c r="CA295" s="453"/>
      <c r="CB295" s="453"/>
    </row>
    <row r="296" spans="1:81" ht="12" customHeight="1" x14ac:dyDescent="0.2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1" ht="28.15" customHeight="1" x14ac:dyDescent="0.2">
      <c r="A297" s="455" t="s">
        <v>396</v>
      </c>
      <c r="B297" s="455"/>
      <c r="C297" s="455"/>
      <c r="D297" s="455"/>
      <c r="E297" s="455"/>
      <c r="F297" s="455"/>
      <c r="G297" s="455"/>
      <c r="H297" s="455"/>
      <c r="I297" s="455"/>
      <c r="J297" s="455"/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55"/>
      <c r="V297" s="455"/>
      <c r="W297" s="455"/>
      <c r="X297" s="455"/>
      <c r="Y297" s="455"/>
      <c r="Z297" s="455"/>
      <c r="AA297" s="455"/>
      <c r="AB297" s="455"/>
      <c r="AC297" s="455"/>
      <c r="AD297" s="455"/>
      <c r="AE297" s="455"/>
      <c r="AF297" s="455"/>
      <c r="AG297" s="455"/>
      <c r="AH297" s="455"/>
      <c r="AI297" s="455"/>
      <c r="AJ297" s="455"/>
      <c r="AK297" s="455"/>
      <c r="AL297" s="455"/>
      <c r="AM297" s="455"/>
      <c r="AN297" s="455"/>
      <c r="AO297" s="455"/>
      <c r="AP297" s="455"/>
      <c r="AQ297" s="455"/>
      <c r="AR297" s="455"/>
      <c r="AS297" s="455"/>
      <c r="AT297" s="455"/>
      <c r="AU297" s="455"/>
      <c r="AV297" s="455"/>
      <c r="AW297" s="455"/>
      <c r="AX297" s="455"/>
      <c r="AY297" s="455"/>
      <c r="AZ297" s="455"/>
      <c r="BA297" s="455"/>
      <c r="BB297" s="455"/>
      <c r="BC297" s="455"/>
      <c r="BD297" s="455"/>
      <c r="BE297" s="455"/>
      <c r="BF297" s="455"/>
      <c r="BG297" s="453">
        <f>BH52+BO62+BO85+BN99+BO126+BK143+BO161</f>
        <v>1752265</v>
      </c>
      <c r="BH297" s="453"/>
      <c r="BI297" s="453"/>
      <c r="BJ297" s="453"/>
      <c r="BK297" s="453"/>
      <c r="BL297" s="453"/>
      <c r="BM297" s="453"/>
      <c r="BN297" s="453"/>
      <c r="BO297" s="453"/>
      <c r="BP297" s="453"/>
      <c r="BQ297" s="453"/>
      <c r="BR297" s="453"/>
      <c r="BS297" s="453"/>
      <c r="BT297" s="453"/>
      <c r="BU297" s="453"/>
      <c r="BV297" s="453"/>
      <c r="BW297" s="453"/>
      <c r="BX297" s="453"/>
      <c r="BY297" s="453"/>
      <c r="BZ297" s="453"/>
      <c r="CA297" s="453"/>
      <c r="CB297" s="453"/>
    </row>
    <row r="298" spans="1:81" ht="16.149999999999999" customHeight="1" x14ac:dyDescent="0.25">
      <c r="A298" s="71" t="s">
        <v>377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453">
        <f>BO126+BO161</f>
        <v>712754</v>
      </c>
      <c r="BZ298" s="454"/>
      <c r="CA298" s="454"/>
      <c r="CB298" s="454"/>
    </row>
    <row r="299" spans="1:81" ht="16.149999999999999" customHeight="1" x14ac:dyDescent="0.25">
      <c r="A299" s="456" t="s">
        <v>380</v>
      </c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71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453">
        <f>BG297-BY298</f>
        <v>1039511</v>
      </c>
      <c r="BZ299" s="454"/>
      <c r="CA299" s="454"/>
      <c r="CB299" s="454"/>
    </row>
    <row r="300" spans="1:81" ht="29.25" customHeight="1" x14ac:dyDescent="0.2">
      <c r="A300" s="457" t="s">
        <v>395</v>
      </c>
      <c r="B300" s="457"/>
      <c r="C300" s="457"/>
      <c r="D300" s="457"/>
      <c r="E300" s="457"/>
      <c r="F300" s="457"/>
      <c r="G300" s="457"/>
      <c r="H300" s="457"/>
      <c r="I300" s="457"/>
      <c r="J300" s="457"/>
      <c r="K300" s="457"/>
      <c r="L300" s="457"/>
      <c r="M300" s="457"/>
      <c r="N300" s="457"/>
      <c r="O300" s="457"/>
      <c r="P300" s="457"/>
      <c r="Q300" s="457"/>
      <c r="R300" s="457"/>
      <c r="S300" s="457"/>
      <c r="T300" s="457"/>
      <c r="U300" s="457"/>
      <c r="V300" s="457"/>
      <c r="W300" s="457"/>
      <c r="X300" s="457"/>
      <c r="Y300" s="457"/>
      <c r="Z300" s="457"/>
      <c r="AA300" s="457"/>
      <c r="AB300" s="457"/>
      <c r="AC300" s="457"/>
      <c r="AD300" s="457"/>
      <c r="AE300" s="457"/>
      <c r="AF300" s="457"/>
      <c r="AG300" s="457"/>
      <c r="AH300" s="457"/>
      <c r="AI300" s="457"/>
      <c r="AJ300" s="457"/>
      <c r="AK300" s="457"/>
      <c r="AL300" s="457"/>
      <c r="AM300" s="457"/>
      <c r="AN300" s="457"/>
      <c r="AO300" s="457"/>
      <c r="AP300" s="457"/>
      <c r="AQ300" s="457"/>
      <c r="AR300" s="457"/>
      <c r="AS300" s="457"/>
      <c r="AT300" s="457"/>
      <c r="AU300" s="457"/>
      <c r="AV300" s="457"/>
      <c r="AW300" s="457"/>
      <c r="AX300" s="457"/>
      <c r="AY300" s="457"/>
      <c r="AZ300" s="457"/>
      <c r="BA300" s="457"/>
      <c r="BB300" s="457"/>
      <c r="BC300" s="457"/>
      <c r="BD300" s="457"/>
      <c r="BE300" s="457"/>
      <c r="BF300" s="457"/>
      <c r="BG300" s="453">
        <f>BG297+BF18+BF34</f>
        <v>2181153</v>
      </c>
      <c r="BH300" s="453"/>
      <c r="BI300" s="453"/>
      <c r="BJ300" s="453"/>
      <c r="BK300" s="453"/>
      <c r="BL300" s="453"/>
      <c r="BM300" s="453"/>
      <c r="BN300" s="453"/>
      <c r="BO300" s="453"/>
      <c r="BP300" s="453"/>
      <c r="BQ300" s="453"/>
      <c r="BR300" s="453"/>
      <c r="BS300" s="453"/>
      <c r="BT300" s="453"/>
      <c r="BU300" s="453"/>
      <c r="BV300" s="453"/>
      <c r="BW300" s="453"/>
      <c r="BX300" s="453"/>
      <c r="BY300" s="453"/>
      <c r="BZ300" s="453"/>
      <c r="CA300" s="453"/>
      <c r="CB300" s="453"/>
    </row>
    <row r="301" spans="1:81" ht="11.45" customHeight="1" x14ac:dyDescent="0.2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1" ht="28.15" customHeight="1" x14ac:dyDescent="0.2">
      <c r="A302" s="455" t="s">
        <v>419</v>
      </c>
      <c r="B302" s="455"/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55"/>
      <c r="R302" s="455"/>
      <c r="S302" s="455"/>
      <c r="T302" s="455"/>
      <c r="U302" s="455"/>
      <c r="V302" s="455"/>
      <c r="W302" s="455"/>
      <c r="X302" s="455"/>
      <c r="Y302" s="455"/>
      <c r="Z302" s="455"/>
      <c r="AA302" s="455"/>
      <c r="AB302" s="455"/>
      <c r="AC302" s="455"/>
      <c r="AD302" s="455"/>
      <c r="AE302" s="455"/>
      <c r="AF302" s="455"/>
      <c r="AG302" s="455"/>
      <c r="AH302" s="455"/>
      <c r="AI302" s="455"/>
      <c r="AJ302" s="455"/>
      <c r="AK302" s="455"/>
      <c r="AL302" s="455"/>
      <c r="AM302" s="455"/>
      <c r="AN302" s="455"/>
      <c r="AO302" s="455"/>
      <c r="AP302" s="455"/>
      <c r="AQ302" s="455"/>
      <c r="AR302" s="455"/>
      <c r="AS302" s="455"/>
      <c r="AT302" s="455"/>
      <c r="AU302" s="455"/>
      <c r="AV302" s="455"/>
      <c r="AW302" s="455"/>
      <c r="AX302" s="455"/>
      <c r="AY302" s="455"/>
      <c r="AZ302" s="455"/>
      <c r="BA302" s="455"/>
      <c r="BB302" s="455"/>
      <c r="BC302" s="455"/>
      <c r="BD302" s="455"/>
      <c r="BE302" s="455"/>
      <c r="BF302" s="455"/>
      <c r="BG302" s="453">
        <f>BS52+BW62+BW85+BW99+BW126+BU143+BW161</f>
        <v>1752265</v>
      </c>
      <c r="BH302" s="453"/>
      <c r="BI302" s="453"/>
      <c r="BJ302" s="453"/>
      <c r="BK302" s="453"/>
      <c r="BL302" s="453"/>
      <c r="BM302" s="453"/>
      <c r="BN302" s="453"/>
      <c r="BO302" s="453"/>
      <c r="BP302" s="453"/>
      <c r="BQ302" s="453"/>
      <c r="BR302" s="453"/>
      <c r="BS302" s="453"/>
      <c r="BT302" s="453"/>
      <c r="BU302" s="453"/>
      <c r="BV302" s="453"/>
      <c r="BW302" s="453"/>
      <c r="BX302" s="453"/>
      <c r="BY302" s="453"/>
      <c r="BZ302" s="453"/>
      <c r="CA302" s="453"/>
      <c r="CB302" s="453"/>
    </row>
    <row r="303" spans="1:81" ht="19.149999999999999" customHeight="1" x14ac:dyDescent="0.25">
      <c r="A303" s="71" t="s">
        <v>377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453">
        <f>BW126+BW161</f>
        <v>712754</v>
      </c>
      <c r="BZ303" s="454"/>
      <c r="CA303" s="454"/>
      <c r="CB303" s="454"/>
    </row>
    <row r="304" spans="1:81" ht="19.149999999999999" customHeight="1" x14ac:dyDescent="0.25">
      <c r="A304" s="71" t="s">
        <v>380</v>
      </c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453">
        <f>BG302-BY303</f>
        <v>1039511</v>
      </c>
      <c r="BZ304" s="454"/>
      <c r="CA304" s="454"/>
      <c r="CB304" s="454"/>
    </row>
    <row r="305" spans="1:80" ht="29.25" customHeight="1" x14ac:dyDescent="0.2">
      <c r="A305" s="457" t="s">
        <v>418</v>
      </c>
      <c r="B305" s="457"/>
      <c r="C305" s="457"/>
      <c r="D305" s="457"/>
      <c r="E305" s="457"/>
      <c r="F305" s="457"/>
      <c r="G305" s="457"/>
      <c r="H305" s="457"/>
      <c r="I305" s="457"/>
      <c r="J305" s="457"/>
      <c r="K305" s="457"/>
      <c r="L305" s="457"/>
      <c r="M305" s="457"/>
      <c r="N305" s="457"/>
      <c r="O305" s="457"/>
      <c r="P305" s="457"/>
      <c r="Q305" s="457"/>
      <c r="R305" s="457"/>
      <c r="S305" s="457"/>
      <c r="T305" s="457"/>
      <c r="U305" s="457"/>
      <c r="V305" s="457"/>
      <c r="W305" s="457"/>
      <c r="X305" s="457"/>
      <c r="Y305" s="457"/>
      <c r="Z305" s="457"/>
      <c r="AA305" s="457"/>
      <c r="AB305" s="457"/>
      <c r="AC305" s="457"/>
      <c r="AD305" s="457"/>
      <c r="AE305" s="457"/>
      <c r="AF305" s="457"/>
      <c r="AG305" s="457"/>
      <c r="AH305" s="457"/>
      <c r="AI305" s="457"/>
      <c r="AJ305" s="457"/>
      <c r="AK305" s="457"/>
      <c r="AL305" s="457"/>
      <c r="AM305" s="457"/>
      <c r="AN305" s="457"/>
      <c r="AO305" s="457"/>
      <c r="AP305" s="457"/>
      <c r="AQ305" s="457"/>
      <c r="AR305" s="457"/>
      <c r="AS305" s="457"/>
      <c r="AT305" s="457"/>
      <c r="AU305" s="457"/>
      <c r="AV305" s="457"/>
      <c r="AW305" s="457"/>
      <c r="AX305" s="457"/>
      <c r="AY305" s="457"/>
      <c r="AZ305" s="457"/>
      <c r="BA305" s="457"/>
      <c r="BB305" s="457"/>
      <c r="BC305" s="457"/>
      <c r="BD305" s="457"/>
      <c r="BE305" s="457"/>
      <c r="BF305" s="457"/>
      <c r="BG305" s="453">
        <f>BG302+BR18+BR34</f>
        <v>2181153</v>
      </c>
      <c r="BH305" s="453"/>
      <c r="BI305" s="453"/>
      <c r="BJ305" s="453"/>
      <c r="BK305" s="453"/>
      <c r="BL305" s="453"/>
      <c r="BM305" s="453"/>
      <c r="BN305" s="453"/>
      <c r="BO305" s="453"/>
      <c r="BP305" s="453"/>
      <c r="BQ305" s="453"/>
      <c r="BR305" s="453"/>
      <c r="BS305" s="453"/>
      <c r="BT305" s="453"/>
      <c r="BU305" s="453"/>
      <c r="BV305" s="453"/>
      <c r="BW305" s="453"/>
      <c r="BX305" s="453"/>
      <c r="BY305" s="453"/>
      <c r="BZ305" s="453"/>
      <c r="CA305" s="453"/>
      <c r="CB305" s="453"/>
    </row>
    <row r="306" spans="1:80" ht="14.25" x14ac:dyDescent="0.2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</row>
  </sheetData>
  <mergeCells count="764">
    <mergeCell ref="A108:D108"/>
    <mergeCell ref="E108:AM108"/>
    <mergeCell ref="AN108:AT108"/>
    <mergeCell ref="AU108:BC108"/>
    <mergeCell ref="BD108:BM108"/>
    <mergeCell ref="BN108:BV108"/>
    <mergeCell ref="BW108:CB108"/>
    <mergeCell ref="AN106:AT106"/>
    <mergeCell ref="AU106:BC106"/>
    <mergeCell ref="BD106:BM106"/>
    <mergeCell ref="BN106:BV106"/>
    <mergeCell ref="BW106:CB106"/>
    <mergeCell ref="A107:D107"/>
    <mergeCell ref="E107:AM107"/>
    <mergeCell ref="AN107:AT107"/>
    <mergeCell ref="AU107:BC107"/>
    <mergeCell ref="BD107:BM107"/>
    <mergeCell ref="BN107:BV107"/>
    <mergeCell ref="BW107:CB107"/>
    <mergeCell ref="A299:BE299"/>
    <mergeCell ref="BY299:CB299"/>
    <mergeCell ref="BY303:CB303"/>
    <mergeCell ref="A300:BF300"/>
    <mergeCell ref="BG300:CB300"/>
    <mergeCell ref="A302:BF302"/>
    <mergeCell ref="BG302:CB302"/>
    <mergeCell ref="A305:BF305"/>
    <mergeCell ref="BG305:CB305"/>
    <mergeCell ref="BY304:CB304"/>
    <mergeCell ref="A161:D161"/>
    <mergeCell ref="E161:AI161"/>
    <mergeCell ref="AJ161:AQ161"/>
    <mergeCell ref="AR161:AW161"/>
    <mergeCell ref="AX161:BD161"/>
    <mergeCell ref="BE161:BN161"/>
    <mergeCell ref="BO161:BV161"/>
    <mergeCell ref="BW161:CB161"/>
    <mergeCell ref="A292:BF292"/>
    <mergeCell ref="BG292:CB292"/>
    <mergeCell ref="E188:AI188"/>
    <mergeCell ref="AJ188:AT188"/>
    <mergeCell ref="AU188:BD188"/>
    <mergeCell ref="BE188:BO188"/>
    <mergeCell ref="BP188:CB188"/>
    <mergeCell ref="A190:D190"/>
    <mergeCell ref="E190:AI190"/>
    <mergeCell ref="AJ190:AT190"/>
    <mergeCell ref="AU190:BD190"/>
    <mergeCell ref="BE190:BO190"/>
    <mergeCell ref="BP190:CB190"/>
    <mergeCell ref="A192:AD192"/>
    <mergeCell ref="AE192:CB192"/>
    <mergeCell ref="S194:CB194"/>
    <mergeCell ref="A295:BF295"/>
    <mergeCell ref="BG295:CB295"/>
    <mergeCell ref="A163:CB163"/>
    <mergeCell ref="A165:AD165"/>
    <mergeCell ref="AE165:CB165"/>
    <mergeCell ref="S167:BO167"/>
    <mergeCell ref="BP167:CB167"/>
    <mergeCell ref="AH169:CB169"/>
    <mergeCell ref="A181:CB181"/>
    <mergeCell ref="A183:D186"/>
    <mergeCell ref="AJ183:AT186"/>
    <mergeCell ref="AU183:BD186"/>
    <mergeCell ref="BE183:BO186"/>
    <mergeCell ref="BP183:CB186"/>
    <mergeCell ref="AU179:BD179"/>
    <mergeCell ref="BE179:BO179"/>
    <mergeCell ref="BP179:CB179"/>
    <mergeCell ref="A187:D187"/>
    <mergeCell ref="E187:AI187"/>
    <mergeCell ref="AJ187:AT187"/>
    <mergeCell ref="AU187:BD187"/>
    <mergeCell ref="BE187:BO187"/>
    <mergeCell ref="BP187:CB187"/>
    <mergeCell ref="A188:D188"/>
    <mergeCell ref="BY298:CB298"/>
    <mergeCell ref="BO159:BV159"/>
    <mergeCell ref="BW159:CB159"/>
    <mergeCell ref="AJ160:AQ160"/>
    <mergeCell ref="AR160:AW160"/>
    <mergeCell ref="AX160:BD160"/>
    <mergeCell ref="BE160:BN160"/>
    <mergeCell ref="BO160:BV160"/>
    <mergeCell ref="BW160:CB160"/>
    <mergeCell ref="A297:BF297"/>
    <mergeCell ref="BG297:CB297"/>
    <mergeCell ref="A160:D160"/>
    <mergeCell ref="E160:AI160"/>
    <mergeCell ref="A159:D159"/>
    <mergeCell ref="E159:AI159"/>
    <mergeCell ref="AJ159:AQ159"/>
    <mergeCell ref="AR159:AW159"/>
    <mergeCell ref="AX159:BD159"/>
    <mergeCell ref="BE159:BN159"/>
    <mergeCell ref="A293:BF293"/>
    <mergeCell ref="BW293:CB293"/>
    <mergeCell ref="A294:BF294"/>
    <mergeCell ref="BW294:CB294"/>
    <mergeCell ref="E183:AI186"/>
    <mergeCell ref="BK143:BT143"/>
    <mergeCell ref="BU143:CB143"/>
    <mergeCell ref="AJ155:AQ158"/>
    <mergeCell ref="AR155:AW158"/>
    <mergeCell ref="AX155:BD158"/>
    <mergeCell ref="BE155:CB156"/>
    <mergeCell ref="BE157:BN158"/>
    <mergeCell ref="BO157:CB157"/>
    <mergeCell ref="BO158:BV158"/>
    <mergeCell ref="BW158:CB158"/>
    <mergeCell ref="AE147:CB147"/>
    <mergeCell ref="S149:CB149"/>
    <mergeCell ref="AH151:CB151"/>
    <mergeCell ref="A153:CB153"/>
    <mergeCell ref="A155:D158"/>
    <mergeCell ref="E155:AI158"/>
    <mergeCell ref="A143:D143"/>
    <mergeCell ref="A145:CB145"/>
    <mergeCell ref="E143:AG143"/>
    <mergeCell ref="AH143:AO143"/>
    <mergeCell ref="AP143:AX143"/>
    <mergeCell ref="AY143:BJ143"/>
    <mergeCell ref="A147:AD147"/>
    <mergeCell ref="BN99:BV99"/>
    <mergeCell ref="BW99:CB99"/>
    <mergeCell ref="BO125:BV125"/>
    <mergeCell ref="BW125:CB125"/>
    <mergeCell ref="AJ126:AQ126"/>
    <mergeCell ref="AR126:AW126"/>
    <mergeCell ref="AX126:BD126"/>
    <mergeCell ref="BE126:BN126"/>
    <mergeCell ref="BO126:BV126"/>
    <mergeCell ref="BW126:CB126"/>
    <mergeCell ref="BO124:BV124"/>
    <mergeCell ref="BW124:CB124"/>
    <mergeCell ref="A101:CB101"/>
    <mergeCell ref="A103:D105"/>
    <mergeCell ref="E103:AM105"/>
    <mergeCell ref="AN103:AT105"/>
    <mergeCell ref="AU103:BC105"/>
    <mergeCell ref="BD103:CB103"/>
    <mergeCell ref="BD104:BM105"/>
    <mergeCell ref="BN104:CB104"/>
    <mergeCell ref="BN105:BV105"/>
    <mergeCell ref="BW105:CB105"/>
    <mergeCell ref="A106:D106"/>
    <mergeCell ref="E106:AM106"/>
    <mergeCell ref="BW96:CB96"/>
    <mergeCell ref="BN97:BV97"/>
    <mergeCell ref="BW97:CB97"/>
    <mergeCell ref="E96:AR96"/>
    <mergeCell ref="AS96:BB96"/>
    <mergeCell ref="E97:AR97"/>
    <mergeCell ref="AS97:BB97"/>
    <mergeCell ref="BN94:BV94"/>
    <mergeCell ref="BW94:CB94"/>
    <mergeCell ref="BN95:BV95"/>
    <mergeCell ref="BW95:CB95"/>
    <mergeCell ref="E95:AR95"/>
    <mergeCell ref="AS95:BB95"/>
    <mergeCell ref="E94:AR94"/>
    <mergeCell ref="AS94:BB94"/>
    <mergeCell ref="BN96:BV96"/>
    <mergeCell ref="BN93:BV93"/>
    <mergeCell ref="BW93:CB93"/>
    <mergeCell ref="BW85:CB85"/>
    <mergeCell ref="BD89:CB89"/>
    <mergeCell ref="BD90:BM91"/>
    <mergeCell ref="BN90:CB90"/>
    <mergeCell ref="BN91:BV91"/>
    <mergeCell ref="BW91:CB91"/>
    <mergeCell ref="A87:CB87"/>
    <mergeCell ref="A89:D91"/>
    <mergeCell ref="A92:D92"/>
    <mergeCell ref="BD92:BM92"/>
    <mergeCell ref="E89:AR91"/>
    <mergeCell ref="AS89:BB91"/>
    <mergeCell ref="E92:AR92"/>
    <mergeCell ref="AS92:BB92"/>
    <mergeCell ref="E93:AR93"/>
    <mergeCell ref="AS93:BB93"/>
    <mergeCell ref="BN92:BV92"/>
    <mergeCell ref="A85:D85"/>
    <mergeCell ref="E85:AH85"/>
    <mergeCell ref="AI85:AV85"/>
    <mergeCell ref="AW85:BD85"/>
    <mergeCell ref="BE85:BN85"/>
    <mergeCell ref="BO85:BV85"/>
    <mergeCell ref="E84:AH84"/>
    <mergeCell ref="AI84:AV84"/>
    <mergeCell ref="AW84:BD84"/>
    <mergeCell ref="BE84:BN84"/>
    <mergeCell ref="BO84:BV84"/>
    <mergeCell ref="BW84:CB84"/>
    <mergeCell ref="BW92:CB92"/>
    <mergeCell ref="AW81:BD81"/>
    <mergeCell ref="BE81:BN81"/>
    <mergeCell ref="BO81:BV81"/>
    <mergeCell ref="BW81:CB81"/>
    <mergeCell ref="AI81:AV81"/>
    <mergeCell ref="AI83:AV83"/>
    <mergeCell ref="AW83:BD83"/>
    <mergeCell ref="BE83:BN83"/>
    <mergeCell ref="BO83:BV83"/>
    <mergeCell ref="BW83:CB83"/>
    <mergeCell ref="AI82:AV82"/>
    <mergeCell ref="AW82:BD82"/>
    <mergeCell ref="BE82:BN82"/>
    <mergeCell ref="BO82:BV82"/>
    <mergeCell ref="BW82:CB82"/>
    <mergeCell ref="AI80:AV80"/>
    <mergeCell ref="AW80:BD80"/>
    <mergeCell ref="BE80:BN80"/>
    <mergeCell ref="BO80:BV80"/>
    <mergeCell ref="BW80:CB80"/>
    <mergeCell ref="AW77:BD77"/>
    <mergeCell ref="BE77:BN77"/>
    <mergeCell ref="BO77:BV77"/>
    <mergeCell ref="BW77:CB77"/>
    <mergeCell ref="AI79:AV79"/>
    <mergeCell ref="AW79:BD79"/>
    <mergeCell ref="BE79:BN79"/>
    <mergeCell ref="BO79:BV79"/>
    <mergeCell ref="BW79:CB79"/>
    <mergeCell ref="AI78:AV78"/>
    <mergeCell ref="AW78:BD78"/>
    <mergeCell ref="BE78:BN78"/>
    <mergeCell ref="BO78:BV78"/>
    <mergeCell ref="BW78:CB78"/>
    <mergeCell ref="AI77:AV77"/>
    <mergeCell ref="AW76:BD76"/>
    <mergeCell ref="BE76:BN76"/>
    <mergeCell ref="BO76:BV76"/>
    <mergeCell ref="BW76:CB76"/>
    <mergeCell ref="E75:AH75"/>
    <mergeCell ref="AI75:AV75"/>
    <mergeCell ref="AW75:BD75"/>
    <mergeCell ref="BE75:BN75"/>
    <mergeCell ref="BO75:BV75"/>
    <mergeCell ref="BW75:CB75"/>
    <mergeCell ref="AI76:AV76"/>
    <mergeCell ref="BE74:BN74"/>
    <mergeCell ref="BO74:BV74"/>
    <mergeCell ref="BW74:CB74"/>
    <mergeCell ref="AW70:BD70"/>
    <mergeCell ref="BE70:BN70"/>
    <mergeCell ref="BO70:BV70"/>
    <mergeCell ref="E73:AH73"/>
    <mergeCell ref="AI73:AV73"/>
    <mergeCell ref="AW73:BD73"/>
    <mergeCell ref="BE73:BN73"/>
    <mergeCell ref="BO73:BV73"/>
    <mergeCell ref="BW73:CB73"/>
    <mergeCell ref="E72:AH72"/>
    <mergeCell ref="AI72:AV72"/>
    <mergeCell ref="AW72:BD72"/>
    <mergeCell ref="BE72:BN72"/>
    <mergeCell ref="BO72:BV72"/>
    <mergeCell ref="BW72:CB72"/>
    <mergeCell ref="E70:AH70"/>
    <mergeCell ref="AI70:AV70"/>
    <mergeCell ref="A36:CB36"/>
    <mergeCell ref="A34:AO34"/>
    <mergeCell ref="A128:CB128"/>
    <mergeCell ref="Z50:AF50"/>
    <mergeCell ref="AG50:AM50"/>
    <mergeCell ref="AN50:AT50"/>
    <mergeCell ref="AU50:BG50"/>
    <mergeCell ref="BH50:BR50"/>
    <mergeCell ref="A51:D51"/>
    <mergeCell ref="A50:D50"/>
    <mergeCell ref="E46:Y49"/>
    <mergeCell ref="Z46:AF49"/>
    <mergeCell ref="AG46:AM49"/>
    <mergeCell ref="AJ62:AQ62"/>
    <mergeCell ref="AR62:AW62"/>
    <mergeCell ref="AX62:BD62"/>
    <mergeCell ref="BE62:BN62"/>
    <mergeCell ref="BO62:BV62"/>
    <mergeCell ref="BW62:CB62"/>
    <mergeCell ref="BO61:BV61"/>
    <mergeCell ref="BW61:CB61"/>
    <mergeCell ref="E74:AH74"/>
    <mergeCell ref="AI74:AV74"/>
    <mergeCell ref="AW74:BD74"/>
    <mergeCell ref="BS50:CB50"/>
    <mergeCell ref="E51:Y51"/>
    <mergeCell ref="Z51:AF51"/>
    <mergeCell ref="AG51:AM51"/>
    <mergeCell ref="AN51:AT51"/>
    <mergeCell ref="AU51:BG51"/>
    <mergeCell ref="BH51:BR51"/>
    <mergeCell ref="BS51:CB51"/>
    <mergeCell ref="E50:Y50"/>
    <mergeCell ref="E12:V15"/>
    <mergeCell ref="W12:AH15"/>
    <mergeCell ref="AI12:AO15"/>
    <mergeCell ref="AP12:CB13"/>
    <mergeCell ref="AP14:BE15"/>
    <mergeCell ref="BF14:CB14"/>
    <mergeCell ref="AP34:BE34"/>
    <mergeCell ref="BF34:BQ34"/>
    <mergeCell ref="BR34:CB34"/>
    <mergeCell ref="AI16:AO16"/>
    <mergeCell ref="AP16:BE16"/>
    <mergeCell ref="BF16:BQ16"/>
    <mergeCell ref="BR16:CB16"/>
    <mergeCell ref="E32:V32"/>
    <mergeCell ref="W32:AH32"/>
    <mergeCell ref="AI32:AO32"/>
    <mergeCell ref="AP32:BE32"/>
    <mergeCell ref="BF32:BQ32"/>
    <mergeCell ref="BR32:CB32"/>
    <mergeCell ref="W28:AH31"/>
    <mergeCell ref="AI28:AO31"/>
    <mergeCell ref="AP28:CB29"/>
    <mergeCell ref="AP30:BE31"/>
    <mergeCell ref="BF30:CB30"/>
    <mergeCell ref="BK139:CB139"/>
    <mergeCell ref="BK140:BT140"/>
    <mergeCell ref="BU140:CB140"/>
    <mergeCell ref="E138:AG140"/>
    <mergeCell ref="AH138:AO140"/>
    <mergeCell ref="AP138:AX140"/>
    <mergeCell ref="AY138:CB138"/>
    <mergeCell ref="E141:AG141"/>
    <mergeCell ref="AH141:AO141"/>
    <mergeCell ref="AP141:AX141"/>
    <mergeCell ref="AY141:BJ141"/>
    <mergeCell ref="BK141:BT141"/>
    <mergeCell ref="BU141:CB141"/>
    <mergeCell ref="E126:AI126"/>
    <mergeCell ref="A125:D125"/>
    <mergeCell ref="E125:AI125"/>
    <mergeCell ref="AJ125:AQ125"/>
    <mergeCell ref="AR125:AW125"/>
    <mergeCell ref="AX125:BD125"/>
    <mergeCell ref="BE125:BN125"/>
    <mergeCell ref="E142:AG142"/>
    <mergeCell ref="AH142:AO142"/>
    <mergeCell ref="AP142:AX142"/>
    <mergeCell ref="AY142:BJ142"/>
    <mergeCell ref="BK142:BT142"/>
    <mergeCell ref="A130:AD130"/>
    <mergeCell ref="AE130:CB130"/>
    <mergeCell ref="S132:BO132"/>
    <mergeCell ref="BP132:CB132"/>
    <mergeCell ref="AH134:CB134"/>
    <mergeCell ref="A126:D126"/>
    <mergeCell ref="A141:D141"/>
    <mergeCell ref="A142:D142"/>
    <mergeCell ref="A136:CB136"/>
    <mergeCell ref="A138:D140"/>
    <mergeCell ref="BU142:CB142"/>
    <mergeCell ref="AY139:BJ140"/>
    <mergeCell ref="A124:D124"/>
    <mergeCell ref="E124:AI124"/>
    <mergeCell ref="AJ124:AQ124"/>
    <mergeCell ref="AR124:AW124"/>
    <mergeCell ref="AX124:BD124"/>
    <mergeCell ref="BE124:BN124"/>
    <mergeCell ref="A120:D123"/>
    <mergeCell ref="E120:AI123"/>
    <mergeCell ref="A110:CB110"/>
    <mergeCell ref="A112:AD112"/>
    <mergeCell ref="AE112:CB112"/>
    <mergeCell ref="S114:CB114"/>
    <mergeCell ref="AH116:CB116"/>
    <mergeCell ref="A118:CB118"/>
    <mergeCell ref="AJ120:AQ123"/>
    <mergeCell ref="AR120:AW123"/>
    <mergeCell ref="AX120:BD123"/>
    <mergeCell ref="BE120:CB121"/>
    <mergeCell ref="BE122:BN123"/>
    <mergeCell ref="BO122:CB122"/>
    <mergeCell ref="BO123:BV123"/>
    <mergeCell ref="BW123:CB123"/>
    <mergeCell ref="A97:D97"/>
    <mergeCell ref="BD97:BM97"/>
    <mergeCell ref="A99:D99"/>
    <mergeCell ref="BD99:BM99"/>
    <mergeCell ref="A95:D95"/>
    <mergeCell ref="BD95:BM95"/>
    <mergeCell ref="A96:D96"/>
    <mergeCell ref="BD96:BM96"/>
    <mergeCell ref="A93:D93"/>
    <mergeCell ref="BD93:BM93"/>
    <mergeCell ref="A94:D94"/>
    <mergeCell ref="BD94:BM94"/>
    <mergeCell ref="E99:AR99"/>
    <mergeCell ref="AS99:BB99"/>
    <mergeCell ref="A98:D98"/>
    <mergeCell ref="E98:AR98"/>
    <mergeCell ref="AS98:BB98"/>
    <mergeCell ref="BD98:BM98"/>
    <mergeCell ref="A84:D84"/>
    <mergeCell ref="A80:D80"/>
    <mergeCell ref="A81:D81"/>
    <mergeCell ref="A78:D78"/>
    <mergeCell ref="A79:D79"/>
    <mergeCell ref="A77:D77"/>
    <mergeCell ref="A75:D75"/>
    <mergeCell ref="A76:D76"/>
    <mergeCell ref="E76:AH76"/>
    <mergeCell ref="E77:AH77"/>
    <mergeCell ref="E81:AH81"/>
    <mergeCell ref="E80:AH80"/>
    <mergeCell ref="E79:AH79"/>
    <mergeCell ref="E78:AH78"/>
    <mergeCell ref="A83:D83"/>
    <mergeCell ref="E83:AH83"/>
    <mergeCell ref="A82:D82"/>
    <mergeCell ref="E82:AH82"/>
    <mergeCell ref="A62:D62"/>
    <mergeCell ref="E62:AI62"/>
    <mergeCell ref="A73:D73"/>
    <mergeCell ref="A74:D74"/>
    <mergeCell ref="A71:D71"/>
    <mergeCell ref="A72:D72"/>
    <mergeCell ref="A70:D70"/>
    <mergeCell ref="A64:CB64"/>
    <mergeCell ref="A66:D69"/>
    <mergeCell ref="E66:AH69"/>
    <mergeCell ref="AI66:AV69"/>
    <mergeCell ref="AW66:BD69"/>
    <mergeCell ref="BW70:CB70"/>
    <mergeCell ref="E71:AH71"/>
    <mergeCell ref="AI71:AV71"/>
    <mergeCell ref="AW71:BD71"/>
    <mergeCell ref="BE71:BN71"/>
    <mergeCell ref="BO71:BV71"/>
    <mergeCell ref="BW71:CB71"/>
    <mergeCell ref="BE66:CB67"/>
    <mergeCell ref="BE68:BN69"/>
    <mergeCell ref="BO68:CB68"/>
    <mergeCell ref="BO69:BV69"/>
    <mergeCell ref="BW69:CB69"/>
    <mergeCell ref="A61:D61"/>
    <mergeCell ref="E61:AI61"/>
    <mergeCell ref="AJ61:AQ61"/>
    <mergeCell ref="AR61:AW61"/>
    <mergeCell ref="AX61:BD61"/>
    <mergeCell ref="BE61:BN61"/>
    <mergeCell ref="A60:D60"/>
    <mergeCell ref="E60:AI60"/>
    <mergeCell ref="BW60:CB60"/>
    <mergeCell ref="AJ60:AQ60"/>
    <mergeCell ref="AR60:AW60"/>
    <mergeCell ref="AX60:BD60"/>
    <mergeCell ref="BE60:BN60"/>
    <mergeCell ref="BO60:BV60"/>
    <mergeCell ref="A54:CB54"/>
    <mergeCell ref="A56:D59"/>
    <mergeCell ref="E56:AI59"/>
    <mergeCell ref="AJ56:AQ59"/>
    <mergeCell ref="AR56:AW59"/>
    <mergeCell ref="AX56:BD59"/>
    <mergeCell ref="A52:D52"/>
    <mergeCell ref="E52:AT52"/>
    <mergeCell ref="AU52:BG52"/>
    <mergeCell ref="BH52:BR52"/>
    <mergeCell ref="BS52:CB52"/>
    <mergeCell ref="BE56:CB57"/>
    <mergeCell ref="BE58:BN59"/>
    <mergeCell ref="BO58:CB58"/>
    <mergeCell ref="BO59:BV59"/>
    <mergeCell ref="BW59:CB59"/>
    <mergeCell ref="A38:AD38"/>
    <mergeCell ref="AE38:CB38"/>
    <mergeCell ref="S40:CB40"/>
    <mergeCell ref="AH42:CB42"/>
    <mergeCell ref="A44:CB44"/>
    <mergeCell ref="A46:D49"/>
    <mergeCell ref="AN46:AT49"/>
    <mergeCell ref="AU46:CB47"/>
    <mergeCell ref="AU48:BG49"/>
    <mergeCell ref="BH48:CB48"/>
    <mergeCell ref="BH49:BR49"/>
    <mergeCell ref="BS49:CB49"/>
    <mergeCell ref="A32:D32"/>
    <mergeCell ref="A33:D33"/>
    <mergeCell ref="A22:AD22"/>
    <mergeCell ref="AE22:CB22"/>
    <mergeCell ref="S24:CB24"/>
    <mergeCell ref="AH26:CB26"/>
    <mergeCell ref="A28:D31"/>
    <mergeCell ref="E28:V31"/>
    <mergeCell ref="A20:CB20"/>
    <mergeCell ref="E33:V33"/>
    <mergeCell ref="W33:AH33"/>
    <mergeCell ref="AI33:AO33"/>
    <mergeCell ref="AP33:BE33"/>
    <mergeCell ref="BF33:BQ33"/>
    <mergeCell ref="BR33:CB33"/>
    <mergeCell ref="BF31:BQ31"/>
    <mergeCell ref="BR31:CB31"/>
    <mergeCell ref="A1:CB1"/>
    <mergeCell ref="A2:CB2"/>
    <mergeCell ref="A4:CB4"/>
    <mergeCell ref="A6:AD6"/>
    <mergeCell ref="AE6:CB6"/>
    <mergeCell ref="S8:CB8"/>
    <mergeCell ref="A18:AO18"/>
    <mergeCell ref="AP18:BE18"/>
    <mergeCell ref="BF18:BQ18"/>
    <mergeCell ref="BR18:CB18"/>
    <mergeCell ref="A16:D16"/>
    <mergeCell ref="A17:D17"/>
    <mergeCell ref="AH10:CB10"/>
    <mergeCell ref="A12:D15"/>
    <mergeCell ref="BF15:BQ15"/>
    <mergeCell ref="BR15:CB15"/>
    <mergeCell ref="E17:V17"/>
    <mergeCell ref="W17:AH17"/>
    <mergeCell ref="AI17:AO17"/>
    <mergeCell ref="AP17:BE17"/>
    <mergeCell ref="BF17:BQ17"/>
    <mergeCell ref="BR17:CB17"/>
    <mergeCell ref="E16:V16"/>
    <mergeCell ref="W16:AH16"/>
    <mergeCell ref="AH195:CB195"/>
    <mergeCell ref="A197:CB197"/>
    <mergeCell ref="A199:D202"/>
    <mergeCell ref="E199:AI202"/>
    <mergeCell ref="AJ199:AT202"/>
    <mergeCell ref="AU199:BD202"/>
    <mergeCell ref="BE199:BO202"/>
    <mergeCell ref="BP199:CB202"/>
    <mergeCell ref="A203:D203"/>
    <mergeCell ref="E203:AI203"/>
    <mergeCell ref="AJ203:AT203"/>
    <mergeCell ref="AU203:BD203"/>
    <mergeCell ref="BE203:BO203"/>
    <mergeCell ref="BP203:CB203"/>
    <mergeCell ref="A204:D204"/>
    <mergeCell ref="E204:AI204"/>
    <mergeCell ref="AJ204:AT204"/>
    <mergeCell ref="AU204:BD204"/>
    <mergeCell ref="BE204:BO204"/>
    <mergeCell ref="BP204:CB204"/>
    <mergeCell ref="A205:D205"/>
    <mergeCell ref="E205:AI205"/>
    <mergeCell ref="AJ205:AT205"/>
    <mergeCell ref="AU205:BD205"/>
    <mergeCell ref="BE205:BO205"/>
    <mergeCell ref="BP205:CB205"/>
    <mergeCell ref="A207:AD207"/>
    <mergeCell ref="AE207:CB207"/>
    <mergeCell ref="S209:CB209"/>
    <mergeCell ref="AH210:CB210"/>
    <mergeCell ref="A212:CB212"/>
    <mergeCell ref="A214:D217"/>
    <mergeCell ref="E214:AI217"/>
    <mergeCell ref="AJ214:AT217"/>
    <mergeCell ref="AU214:BD217"/>
    <mergeCell ref="BE214:BO217"/>
    <mergeCell ref="BP214:CB217"/>
    <mergeCell ref="A219:D219"/>
    <mergeCell ref="E219:AI219"/>
    <mergeCell ref="AJ219:AT219"/>
    <mergeCell ref="AU219:BD219"/>
    <mergeCell ref="BE219:BO219"/>
    <mergeCell ref="BP219:CB219"/>
    <mergeCell ref="A220:D220"/>
    <mergeCell ref="E220:AI220"/>
    <mergeCell ref="AJ220:AT220"/>
    <mergeCell ref="AU220:BD220"/>
    <mergeCell ref="BE220:BO220"/>
    <mergeCell ref="BP220:CB220"/>
    <mergeCell ref="AJ218:AT218"/>
    <mergeCell ref="AU218:BD218"/>
    <mergeCell ref="BE218:BO218"/>
    <mergeCell ref="BP218:CB218"/>
    <mergeCell ref="BE230:BO230"/>
    <mergeCell ref="BP230:CB230"/>
    <mergeCell ref="AJ226:AT229"/>
    <mergeCell ref="AU226:BD229"/>
    <mergeCell ref="BE226:BO229"/>
    <mergeCell ref="BP226:CB229"/>
    <mergeCell ref="A291:BF291"/>
    <mergeCell ref="BG291:CB291"/>
    <mergeCell ref="A171:CB171"/>
    <mergeCell ref="A173:D176"/>
    <mergeCell ref="E173:AI176"/>
    <mergeCell ref="AJ173:AT176"/>
    <mergeCell ref="AU173:BD176"/>
    <mergeCell ref="BE173:BO176"/>
    <mergeCell ref="BP173:CB176"/>
    <mergeCell ref="A177:D177"/>
    <mergeCell ref="E177:AI177"/>
    <mergeCell ref="AJ177:AT177"/>
    <mergeCell ref="AU177:BD177"/>
    <mergeCell ref="BE177:BO177"/>
    <mergeCell ref="BP177:CB177"/>
    <mergeCell ref="A178:D178"/>
    <mergeCell ref="E178:AI178"/>
    <mergeCell ref="AJ178:AT178"/>
    <mergeCell ref="A230:D230"/>
    <mergeCell ref="E230:AI230"/>
    <mergeCell ref="AJ230:AT230"/>
    <mergeCell ref="AU230:BD230"/>
    <mergeCell ref="A218:D218"/>
    <mergeCell ref="E218:AI218"/>
    <mergeCell ref="AJ231:AT231"/>
    <mergeCell ref="AU231:BD231"/>
    <mergeCell ref="BE231:BO231"/>
    <mergeCell ref="BP231:CB231"/>
    <mergeCell ref="A222:AD222"/>
    <mergeCell ref="AE222:CB222"/>
    <mergeCell ref="S223:CB223"/>
    <mergeCell ref="A224:CB224"/>
    <mergeCell ref="A226:D229"/>
    <mergeCell ref="E226:AI229"/>
    <mergeCell ref="A189:D189"/>
    <mergeCell ref="E189:AI189"/>
    <mergeCell ref="AJ189:AT189"/>
    <mergeCell ref="AU189:BD189"/>
    <mergeCell ref="BE189:BO189"/>
    <mergeCell ref="BP189:CB189"/>
    <mergeCell ref="A236:AD236"/>
    <mergeCell ref="AE236:CB236"/>
    <mergeCell ref="BN98:BV98"/>
    <mergeCell ref="BW98:CB98"/>
    <mergeCell ref="AU178:BD178"/>
    <mergeCell ref="BE178:BO178"/>
    <mergeCell ref="BP178:CB178"/>
    <mergeCell ref="A179:D179"/>
    <mergeCell ref="E179:AI179"/>
    <mergeCell ref="AJ179:AT179"/>
    <mergeCell ref="A232:D232"/>
    <mergeCell ref="E232:AI232"/>
    <mergeCell ref="AJ232:AT232"/>
    <mergeCell ref="AU232:BD232"/>
    <mergeCell ref="BE232:BO232"/>
    <mergeCell ref="BP232:CB232"/>
    <mergeCell ref="A231:D231"/>
    <mergeCell ref="E231:AI231"/>
    <mergeCell ref="S238:BO238"/>
    <mergeCell ref="BP238:CB238"/>
    <mergeCell ref="AH240:CB240"/>
    <mergeCell ref="A234:CB234"/>
    <mergeCell ref="A242:CB242"/>
    <mergeCell ref="A244:C246"/>
    <mergeCell ref="D244:S246"/>
    <mergeCell ref="T244:AE246"/>
    <mergeCell ref="AF244:BP244"/>
    <mergeCell ref="BQ244:CB246"/>
    <mergeCell ref="AF245:AM246"/>
    <mergeCell ref="AN245:BP245"/>
    <mergeCell ref="AN246:AW246"/>
    <mergeCell ref="AX246:BF246"/>
    <mergeCell ref="BG246:BP246"/>
    <mergeCell ref="A247:C247"/>
    <mergeCell ref="D247:S247"/>
    <mergeCell ref="T247:AE247"/>
    <mergeCell ref="AF247:AM247"/>
    <mergeCell ref="AN247:AW247"/>
    <mergeCell ref="AX247:BF247"/>
    <mergeCell ref="BG247:BP247"/>
    <mergeCell ref="BQ247:CB247"/>
    <mergeCell ref="A248:C248"/>
    <mergeCell ref="D248:S248"/>
    <mergeCell ref="T248:AE248"/>
    <mergeCell ref="AF248:AM248"/>
    <mergeCell ref="AN248:AW248"/>
    <mergeCell ref="AX248:BF248"/>
    <mergeCell ref="BG248:BP248"/>
    <mergeCell ref="BQ248:CB248"/>
    <mergeCell ref="A249:C249"/>
    <mergeCell ref="D249:S249"/>
    <mergeCell ref="T249:AE249"/>
    <mergeCell ref="AF249:AM249"/>
    <mergeCell ref="AN249:AW249"/>
    <mergeCell ref="AX249:BF249"/>
    <mergeCell ref="BG249:BP249"/>
    <mergeCell ref="BQ249:CB249"/>
    <mergeCell ref="A250:C250"/>
    <mergeCell ref="D250:S250"/>
    <mergeCell ref="T250:AE250"/>
    <mergeCell ref="AF250:AM250"/>
    <mergeCell ref="AN250:AW250"/>
    <mergeCell ref="AX250:BF250"/>
    <mergeCell ref="BG250:BP250"/>
    <mergeCell ref="BQ250:CB250"/>
    <mergeCell ref="A251:C251"/>
    <mergeCell ref="D251:S251"/>
    <mergeCell ref="T251:AE251"/>
    <mergeCell ref="AF251:AM251"/>
    <mergeCell ref="AN251:AW251"/>
    <mergeCell ref="AX251:BF251"/>
    <mergeCell ref="BG251:BP251"/>
    <mergeCell ref="BQ251:CB251"/>
    <mergeCell ref="A253:CB255"/>
    <mergeCell ref="A257:AD257"/>
    <mergeCell ref="AE257:CB257"/>
    <mergeCell ref="S259:CB259"/>
    <mergeCell ref="AH261:CB261"/>
    <mergeCell ref="A263:D266"/>
    <mergeCell ref="E263:BD266"/>
    <mergeCell ref="BE263:BP266"/>
    <mergeCell ref="BQ263:CB266"/>
    <mergeCell ref="A267:D267"/>
    <mergeCell ref="E267:BD267"/>
    <mergeCell ref="BE267:BP267"/>
    <mergeCell ref="BQ267:CB267"/>
    <mergeCell ref="A268:D268"/>
    <mergeCell ref="E268:BD268"/>
    <mergeCell ref="BE268:BP268"/>
    <mergeCell ref="BQ268:CB268"/>
    <mergeCell ref="A269:D270"/>
    <mergeCell ref="E269:BD269"/>
    <mergeCell ref="BE269:BP270"/>
    <mergeCell ref="BQ269:CB270"/>
    <mergeCell ref="E270:BD270"/>
    <mergeCell ref="A271:D271"/>
    <mergeCell ref="E271:BD271"/>
    <mergeCell ref="BE271:BP271"/>
    <mergeCell ref="BQ271:CB271"/>
    <mergeCell ref="A272:D273"/>
    <mergeCell ref="E272:BD272"/>
    <mergeCell ref="BE272:BP273"/>
    <mergeCell ref="BQ272:CB273"/>
    <mergeCell ref="E273:BD273"/>
    <mergeCell ref="A274:D275"/>
    <mergeCell ref="E274:BD274"/>
    <mergeCell ref="BE274:BP275"/>
    <mergeCell ref="BQ274:CB275"/>
    <mergeCell ref="E275:BD275"/>
    <mergeCell ref="A276:D278"/>
    <mergeCell ref="E276:BD276"/>
    <mergeCell ref="BE276:BP278"/>
    <mergeCell ref="BQ276:CB278"/>
    <mergeCell ref="E277:BD277"/>
    <mergeCell ref="E278:BD278"/>
    <mergeCell ref="A279:D280"/>
    <mergeCell ref="E279:BD279"/>
    <mergeCell ref="BE279:BP280"/>
    <mergeCell ref="BQ279:CB280"/>
    <mergeCell ref="E280:BD280"/>
    <mergeCell ref="A281:D282"/>
    <mergeCell ref="E281:BD281"/>
    <mergeCell ref="BE281:BP282"/>
    <mergeCell ref="BQ281:CB282"/>
    <mergeCell ref="E282:BD282"/>
    <mergeCell ref="A283:D284"/>
    <mergeCell ref="E283:BD283"/>
    <mergeCell ref="BE283:BP284"/>
    <mergeCell ref="BQ283:CB284"/>
    <mergeCell ref="E284:BD284"/>
    <mergeCell ref="A285:D286"/>
    <mergeCell ref="E285:BD285"/>
    <mergeCell ref="BE285:BP286"/>
    <mergeCell ref="BQ285:CB286"/>
    <mergeCell ref="E286:BD286"/>
    <mergeCell ref="A287:D288"/>
    <mergeCell ref="E287:BD287"/>
    <mergeCell ref="BE287:BP288"/>
    <mergeCell ref="BQ287:CB288"/>
    <mergeCell ref="E288:BD288"/>
    <mergeCell ref="A289:D289"/>
    <mergeCell ref="E289:BD289"/>
    <mergeCell ref="BE289:BP289"/>
    <mergeCell ref="BQ289:CB289"/>
  </mergeCells>
  <pageMargins left="0.9055118110236221" right="0.11811023622047245" top="0.74803149606299213" bottom="0.35433070866141736" header="0.31496062992125984" footer="0.31496062992125984"/>
  <pageSetup paperSize="9" scale="76" fitToHeight="6" orientation="portrait" r:id="rId1"/>
  <rowBreaks count="3" manualBreakCount="3">
    <brk id="53" max="79" man="1"/>
    <brk id="109" max="79" man="1"/>
    <brk id="233" max="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8"/>
  <sheetViews>
    <sheetView view="pageBreakPreview" topLeftCell="A229" zoomScaleNormal="78" zoomScaleSheetLayoutView="100" workbookViewId="0">
      <selection activeCell="BG277" sqref="BG277:CB277"/>
    </sheetView>
  </sheetViews>
  <sheetFormatPr defaultColWidth="1.140625" defaultRowHeight="12.75" x14ac:dyDescent="0.2"/>
  <cols>
    <col min="1" max="17" width="1.140625" style="8"/>
    <col min="18" max="18" width="2.28515625" style="8" customWidth="1"/>
    <col min="19" max="32" width="1.140625" style="8"/>
    <col min="33" max="33" width="2.7109375" style="8" customWidth="1"/>
    <col min="34" max="57" width="1.140625" style="8"/>
    <col min="58" max="58" width="2.7109375" style="8" customWidth="1"/>
    <col min="59" max="66" width="1.140625" style="8"/>
    <col min="67" max="67" width="3" style="8" customWidth="1"/>
    <col min="68" max="74" width="1.140625" style="8"/>
    <col min="75" max="75" width="4.140625" style="8" customWidth="1"/>
    <col min="76" max="76" width="0.85546875" style="8" customWidth="1"/>
    <col min="77" max="78" width="1.140625" style="8" customWidth="1"/>
    <col min="79" max="79" width="7.28515625" style="8" customWidth="1"/>
    <col min="80" max="80" width="1" style="8" customWidth="1"/>
    <col min="81" max="81" width="13.140625" style="8" customWidth="1"/>
    <col min="82" max="273" width="1.140625" style="8"/>
    <col min="274" max="274" width="2.28515625" style="8" customWidth="1"/>
    <col min="275" max="288" width="1.140625" style="8"/>
    <col min="289" max="289" width="2.7109375" style="8" customWidth="1"/>
    <col min="290" max="336" width="1.140625" style="8"/>
    <col min="337" max="337" width="10" style="8" bestFit="1" customWidth="1"/>
    <col min="338" max="529" width="1.140625" style="8"/>
    <col min="530" max="530" width="2.28515625" style="8" customWidth="1"/>
    <col min="531" max="544" width="1.140625" style="8"/>
    <col min="545" max="545" width="2.7109375" style="8" customWidth="1"/>
    <col min="546" max="592" width="1.140625" style="8"/>
    <col min="593" max="593" width="10" style="8" bestFit="1" customWidth="1"/>
    <col min="594" max="785" width="1.140625" style="8"/>
    <col min="786" max="786" width="2.28515625" style="8" customWidth="1"/>
    <col min="787" max="800" width="1.140625" style="8"/>
    <col min="801" max="801" width="2.7109375" style="8" customWidth="1"/>
    <col min="802" max="848" width="1.140625" style="8"/>
    <col min="849" max="849" width="10" style="8" bestFit="1" customWidth="1"/>
    <col min="850" max="1041" width="1.140625" style="8"/>
    <col min="1042" max="1042" width="2.28515625" style="8" customWidth="1"/>
    <col min="1043" max="1056" width="1.140625" style="8"/>
    <col min="1057" max="1057" width="2.7109375" style="8" customWidth="1"/>
    <col min="1058" max="1104" width="1.140625" style="8"/>
    <col min="1105" max="1105" width="10" style="8" bestFit="1" customWidth="1"/>
    <col min="1106" max="1297" width="1.140625" style="8"/>
    <col min="1298" max="1298" width="2.28515625" style="8" customWidth="1"/>
    <col min="1299" max="1312" width="1.140625" style="8"/>
    <col min="1313" max="1313" width="2.7109375" style="8" customWidth="1"/>
    <col min="1314" max="1360" width="1.140625" style="8"/>
    <col min="1361" max="1361" width="10" style="8" bestFit="1" customWidth="1"/>
    <col min="1362" max="1553" width="1.140625" style="8"/>
    <col min="1554" max="1554" width="2.28515625" style="8" customWidth="1"/>
    <col min="1555" max="1568" width="1.140625" style="8"/>
    <col min="1569" max="1569" width="2.7109375" style="8" customWidth="1"/>
    <col min="1570" max="1616" width="1.140625" style="8"/>
    <col min="1617" max="1617" width="10" style="8" bestFit="1" customWidth="1"/>
    <col min="1618" max="1809" width="1.140625" style="8"/>
    <col min="1810" max="1810" width="2.28515625" style="8" customWidth="1"/>
    <col min="1811" max="1824" width="1.140625" style="8"/>
    <col min="1825" max="1825" width="2.7109375" style="8" customWidth="1"/>
    <col min="1826" max="1872" width="1.140625" style="8"/>
    <col min="1873" max="1873" width="10" style="8" bestFit="1" customWidth="1"/>
    <col min="1874" max="2065" width="1.140625" style="8"/>
    <col min="2066" max="2066" width="2.28515625" style="8" customWidth="1"/>
    <col min="2067" max="2080" width="1.140625" style="8"/>
    <col min="2081" max="2081" width="2.7109375" style="8" customWidth="1"/>
    <col min="2082" max="2128" width="1.140625" style="8"/>
    <col min="2129" max="2129" width="10" style="8" bestFit="1" customWidth="1"/>
    <col min="2130" max="2321" width="1.140625" style="8"/>
    <col min="2322" max="2322" width="2.28515625" style="8" customWidth="1"/>
    <col min="2323" max="2336" width="1.140625" style="8"/>
    <col min="2337" max="2337" width="2.7109375" style="8" customWidth="1"/>
    <col min="2338" max="2384" width="1.140625" style="8"/>
    <col min="2385" max="2385" width="10" style="8" bestFit="1" customWidth="1"/>
    <col min="2386" max="2577" width="1.140625" style="8"/>
    <col min="2578" max="2578" width="2.28515625" style="8" customWidth="1"/>
    <col min="2579" max="2592" width="1.140625" style="8"/>
    <col min="2593" max="2593" width="2.7109375" style="8" customWidth="1"/>
    <col min="2594" max="2640" width="1.140625" style="8"/>
    <col min="2641" max="2641" width="10" style="8" bestFit="1" customWidth="1"/>
    <col min="2642" max="2833" width="1.140625" style="8"/>
    <col min="2834" max="2834" width="2.28515625" style="8" customWidth="1"/>
    <col min="2835" max="2848" width="1.140625" style="8"/>
    <col min="2849" max="2849" width="2.7109375" style="8" customWidth="1"/>
    <col min="2850" max="2896" width="1.140625" style="8"/>
    <col min="2897" max="2897" width="10" style="8" bestFit="1" customWidth="1"/>
    <col min="2898" max="3089" width="1.140625" style="8"/>
    <col min="3090" max="3090" width="2.28515625" style="8" customWidth="1"/>
    <col min="3091" max="3104" width="1.140625" style="8"/>
    <col min="3105" max="3105" width="2.7109375" style="8" customWidth="1"/>
    <col min="3106" max="3152" width="1.140625" style="8"/>
    <col min="3153" max="3153" width="10" style="8" bestFit="1" customWidth="1"/>
    <col min="3154" max="3345" width="1.140625" style="8"/>
    <col min="3346" max="3346" width="2.28515625" style="8" customWidth="1"/>
    <col min="3347" max="3360" width="1.140625" style="8"/>
    <col min="3361" max="3361" width="2.7109375" style="8" customWidth="1"/>
    <col min="3362" max="3408" width="1.140625" style="8"/>
    <col min="3409" max="3409" width="10" style="8" bestFit="1" customWidth="1"/>
    <col min="3410" max="3601" width="1.140625" style="8"/>
    <col min="3602" max="3602" width="2.28515625" style="8" customWidth="1"/>
    <col min="3603" max="3616" width="1.140625" style="8"/>
    <col min="3617" max="3617" width="2.7109375" style="8" customWidth="1"/>
    <col min="3618" max="3664" width="1.140625" style="8"/>
    <col min="3665" max="3665" width="10" style="8" bestFit="1" customWidth="1"/>
    <col min="3666" max="3857" width="1.140625" style="8"/>
    <col min="3858" max="3858" width="2.28515625" style="8" customWidth="1"/>
    <col min="3859" max="3872" width="1.140625" style="8"/>
    <col min="3873" max="3873" width="2.7109375" style="8" customWidth="1"/>
    <col min="3874" max="3920" width="1.140625" style="8"/>
    <col min="3921" max="3921" width="10" style="8" bestFit="1" customWidth="1"/>
    <col min="3922" max="4113" width="1.140625" style="8"/>
    <col min="4114" max="4114" width="2.28515625" style="8" customWidth="1"/>
    <col min="4115" max="4128" width="1.140625" style="8"/>
    <col min="4129" max="4129" width="2.7109375" style="8" customWidth="1"/>
    <col min="4130" max="4176" width="1.140625" style="8"/>
    <col min="4177" max="4177" width="10" style="8" bestFit="1" customWidth="1"/>
    <col min="4178" max="4369" width="1.140625" style="8"/>
    <col min="4370" max="4370" width="2.28515625" style="8" customWidth="1"/>
    <col min="4371" max="4384" width="1.140625" style="8"/>
    <col min="4385" max="4385" width="2.7109375" style="8" customWidth="1"/>
    <col min="4386" max="4432" width="1.140625" style="8"/>
    <col min="4433" max="4433" width="10" style="8" bestFit="1" customWidth="1"/>
    <col min="4434" max="4625" width="1.140625" style="8"/>
    <col min="4626" max="4626" width="2.28515625" style="8" customWidth="1"/>
    <col min="4627" max="4640" width="1.140625" style="8"/>
    <col min="4641" max="4641" width="2.7109375" style="8" customWidth="1"/>
    <col min="4642" max="4688" width="1.140625" style="8"/>
    <col min="4689" max="4689" width="10" style="8" bestFit="1" customWidth="1"/>
    <col min="4690" max="4881" width="1.140625" style="8"/>
    <col min="4882" max="4882" width="2.28515625" style="8" customWidth="1"/>
    <col min="4883" max="4896" width="1.140625" style="8"/>
    <col min="4897" max="4897" width="2.7109375" style="8" customWidth="1"/>
    <col min="4898" max="4944" width="1.140625" style="8"/>
    <col min="4945" max="4945" width="10" style="8" bestFit="1" customWidth="1"/>
    <col min="4946" max="5137" width="1.140625" style="8"/>
    <col min="5138" max="5138" width="2.28515625" style="8" customWidth="1"/>
    <col min="5139" max="5152" width="1.140625" style="8"/>
    <col min="5153" max="5153" width="2.7109375" style="8" customWidth="1"/>
    <col min="5154" max="5200" width="1.140625" style="8"/>
    <col min="5201" max="5201" width="10" style="8" bestFit="1" customWidth="1"/>
    <col min="5202" max="5393" width="1.140625" style="8"/>
    <col min="5394" max="5394" width="2.28515625" style="8" customWidth="1"/>
    <col min="5395" max="5408" width="1.140625" style="8"/>
    <col min="5409" max="5409" width="2.7109375" style="8" customWidth="1"/>
    <col min="5410" max="5456" width="1.140625" style="8"/>
    <col min="5457" max="5457" width="10" style="8" bestFit="1" customWidth="1"/>
    <col min="5458" max="5649" width="1.140625" style="8"/>
    <col min="5650" max="5650" width="2.28515625" style="8" customWidth="1"/>
    <col min="5651" max="5664" width="1.140625" style="8"/>
    <col min="5665" max="5665" width="2.7109375" style="8" customWidth="1"/>
    <col min="5666" max="5712" width="1.140625" style="8"/>
    <col min="5713" max="5713" width="10" style="8" bestFit="1" customWidth="1"/>
    <col min="5714" max="5905" width="1.140625" style="8"/>
    <col min="5906" max="5906" width="2.28515625" style="8" customWidth="1"/>
    <col min="5907" max="5920" width="1.140625" style="8"/>
    <col min="5921" max="5921" width="2.7109375" style="8" customWidth="1"/>
    <col min="5922" max="5968" width="1.140625" style="8"/>
    <col min="5969" max="5969" width="10" style="8" bestFit="1" customWidth="1"/>
    <col min="5970" max="6161" width="1.140625" style="8"/>
    <col min="6162" max="6162" width="2.28515625" style="8" customWidth="1"/>
    <col min="6163" max="6176" width="1.140625" style="8"/>
    <col min="6177" max="6177" width="2.7109375" style="8" customWidth="1"/>
    <col min="6178" max="6224" width="1.140625" style="8"/>
    <col min="6225" max="6225" width="10" style="8" bestFit="1" customWidth="1"/>
    <col min="6226" max="6417" width="1.140625" style="8"/>
    <col min="6418" max="6418" width="2.28515625" style="8" customWidth="1"/>
    <col min="6419" max="6432" width="1.140625" style="8"/>
    <col min="6433" max="6433" width="2.7109375" style="8" customWidth="1"/>
    <col min="6434" max="6480" width="1.140625" style="8"/>
    <col min="6481" max="6481" width="10" style="8" bestFit="1" customWidth="1"/>
    <col min="6482" max="6673" width="1.140625" style="8"/>
    <col min="6674" max="6674" width="2.28515625" style="8" customWidth="1"/>
    <col min="6675" max="6688" width="1.140625" style="8"/>
    <col min="6689" max="6689" width="2.7109375" style="8" customWidth="1"/>
    <col min="6690" max="6736" width="1.140625" style="8"/>
    <col min="6737" max="6737" width="10" style="8" bestFit="1" customWidth="1"/>
    <col min="6738" max="6929" width="1.140625" style="8"/>
    <col min="6930" max="6930" width="2.28515625" style="8" customWidth="1"/>
    <col min="6931" max="6944" width="1.140625" style="8"/>
    <col min="6945" max="6945" width="2.7109375" style="8" customWidth="1"/>
    <col min="6946" max="6992" width="1.140625" style="8"/>
    <col min="6993" max="6993" width="10" style="8" bestFit="1" customWidth="1"/>
    <col min="6994" max="7185" width="1.140625" style="8"/>
    <col min="7186" max="7186" width="2.28515625" style="8" customWidth="1"/>
    <col min="7187" max="7200" width="1.140625" style="8"/>
    <col min="7201" max="7201" width="2.7109375" style="8" customWidth="1"/>
    <col min="7202" max="7248" width="1.140625" style="8"/>
    <col min="7249" max="7249" width="10" style="8" bestFit="1" customWidth="1"/>
    <col min="7250" max="7441" width="1.140625" style="8"/>
    <col min="7442" max="7442" width="2.28515625" style="8" customWidth="1"/>
    <col min="7443" max="7456" width="1.140625" style="8"/>
    <col min="7457" max="7457" width="2.7109375" style="8" customWidth="1"/>
    <col min="7458" max="7504" width="1.140625" style="8"/>
    <col min="7505" max="7505" width="10" style="8" bestFit="1" customWidth="1"/>
    <col min="7506" max="7697" width="1.140625" style="8"/>
    <col min="7698" max="7698" width="2.28515625" style="8" customWidth="1"/>
    <col min="7699" max="7712" width="1.140625" style="8"/>
    <col min="7713" max="7713" width="2.7109375" style="8" customWidth="1"/>
    <col min="7714" max="7760" width="1.140625" style="8"/>
    <col min="7761" max="7761" width="10" style="8" bestFit="1" customWidth="1"/>
    <col min="7762" max="7953" width="1.140625" style="8"/>
    <col min="7954" max="7954" width="2.28515625" style="8" customWidth="1"/>
    <col min="7955" max="7968" width="1.140625" style="8"/>
    <col min="7969" max="7969" width="2.7109375" style="8" customWidth="1"/>
    <col min="7970" max="8016" width="1.140625" style="8"/>
    <col min="8017" max="8017" width="10" style="8" bestFit="1" customWidth="1"/>
    <col min="8018" max="8209" width="1.140625" style="8"/>
    <col min="8210" max="8210" width="2.28515625" style="8" customWidth="1"/>
    <col min="8211" max="8224" width="1.140625" style="8"/>
    <col min="8225" max="8225" width="2.7109375" style="8" customWidth="1"/>
    <col min="8226" max="8272" width="1.140625" style="8"/>
    <col min="8273" max="8273" width="10" style="8" bestFit="1" customWidth="1"/>
    <col min="8274" max="8465" width="1.140625" style="8"/>
    <col min="8466" max="8466" width="2.28515625" style="8" customWidth="1"/>
    <col min="8467" max="8480" width="1.140625" style="8"/>
    <col min="8481" max="8481" width="2.7109375" style="8" customWidth="1"/>
    <col min="8482" max="8528" width="1.140625" style="8"/>
    <col min="8529" max="8529" width="10" style="8" bestFit="1" customWidth="1"/>
    <col min="8530" max="8721" width="1.140625" style="8"/>
    <col min="8722" max="8722" width="2.28515625" style="8" customWidth="1"/>
    <col min="8723" max="8736" width="1.140625" style="8"/>
    <col min="8737" max="8737" width="2.7109375" style="8" customWidth="1"/>
    <col min="8738" max="8784" width="1.140625" style="8"/>
    <col min="8785" max="8785" width="10" style="8" bestFit="1" customWidth="1"/>
    <col min="8786" max="8977" width="1.140625" style="8"/>
    <col min="8978" max="8978" width="2.28515625" style="8" customWidth="1"/>
    <col min="8979" max="8992" width="1.140625" style="8"/>
    <col min="8993" max="8993" width="2.7109375" style="8" customWidth="1"/>
    <col min="8994" max="9040" width="1.140625" style="8"/>
    <col min="9041" max="9041" width="10" style="8" bestFit="1" customWidth="1"/>
    <col min="9042" max="9233" width="1.140625" style="8"/>
    <col min="9234" max="9234" width="2.28515625" style="8" customWidth="1"/>
    <col min="9235" max="9248" width="1.140625" style="8"/>
    <col min="9249" max="9249" width="2.7109375" style="8" customWidth="1"/>
    <col min="9250" max="9296" width="1.140625" style="8"/>
    <col min="9297" max="9297" width="10" style="8" bestFit="1" customWidth="1"/>
    <col min="9298" max="9489" width="1.140625" style="8"/>
    <col min="9490" max="9490" width="2.28515625" style="8" customWidth="1"/>
    <col min="9491" max="9504" width="1.140625" style="8"/>
    <col min="9505" max="9505" width="2.7109375" style="8" customWidth="1"/>
    <col min="9506" max="9552" width="1.140625" style="8"/>
    <col min="9553" max="9553" width="10" style="8" bestFit="1" customWidth="1"/>
    <col min="9554" max="9745" width="1.140625" style="8"/>
    <col min="9746" max="9746" width="2.28515625" style="8" customWidth="1"/>
    <col min="9747" max="9760" width="1.140625" style="8"/>
    <col min="9761" max="9761" width="2.7109375" style="8" customWidth="1"/>
    <col min="9762" max="9808" width="1.140625" style="8"/>
    <col min="9809" max="9809" width="10" style="8" bestFit="1" customWidth="1"/>
    <col min="9810" max="10001" width="1.140625" style="8"/>
    <col min="10002" max="10002" width="2.28515625" style="8" customWidth="1"/>
    <col min="10003" max="10016" width="1.140625" style="8"/>
    <col min="10017" max="10017" width="2.7109375" style="8" customWidth="1"/>
    <col min="10018" max="10064" width="1.140625" style="8"/>
    <col min="10065" max="10065" width="10" style="8" bestFit="1" customWidth="1"/>
    <col min="10066" max="10257" width="1.140625" style="8"/>
    <col min="10258" max="10258" width="2.28515625" style="8" customWidth="1"/>
    <col min="10259" max="10272" width="1.140625" style="8"/>
    <col min="10273" max="10273" width="2.7109375" style="8" customWidth="1"/>
    <col min="10274" max="10320" width="1.140625" style="8"/>
    <col min="10321" max="10321" width="10" style="8" bestFit="1" customWidth="1"/>
    <col min="10322" max="10513" width="1.140625" style="8"/>
    <col min="10514" max="10514" width="2.28515625" style="8" customWidth="1"/>
    <col min="10515" max="10528" width="1.140625" style="8"/>
    <col min="10529" max="10529" width="2.7109375" style="8" customWidth="1"/>
    <col min="10530" max="10576" width="1.140625" style="8"/>
    <col min="10577" max="10577" width="10" style="8" bestFit="1" customWidth="1"/>
    <col min="10578" max="10769" width="1.140625" style="8"/>
    <col min="10770" max="10770" width="2.28515625" style="8" customWidth="1"/>
    <col min="10771" max="10784" width="1.140625" style="8"/>
    <col min="10785" max="10785" width="2.7109375" style="8" customWidth="1"/>
    <col min="10786" max="10832" width="1.140625" style="8"/>
    <col min="10833" max="10833" width="10" style="8" bestFit="1" customWidth="1"/>
    <col min="10834" max="11025" width="1.140625" style="8"/>
    <col min="11026" max="11026" width="2.28515625" style="8" customWidth="1"/>
    <col min="11027" max="11040" width="1.140625" style="8"/>
    <col min="11041" max="11041" width="2.7109375" style="8" customWidth="1"/>
    <col min="11042" max="11088" width="1.140625" style="8"/>
    <col min="11089" max="11089" width="10" style="8" bestFit="1" customWidth="1"/>
    <col min="11090" max="11281" width="1.140625" style="8"/>
    <col min="11282" max="11282" width="2.28515625" style="8" customWidth="1"/>
    <col min="11283" max="11296" width="1.140625" style="8"/>
    <col min="11297" max="11297" width="2.7109375" style="8" customWidth="1"/>
    <col min="11298" max="11344" width="1.140625" style="8"/>
    <col min="11345" max="11345" width="10" style="8" bestFit="1" customWidth="1"/>
    <col min="11346" max="11537" width="1.140625" style="8"/>
    <col min="11538" max="11538" width="2.28515625" style="8" customWidth="1"/>
    <col min="11539" max="11552" width="1.140625" style="8"/>
    <col min="11553" max="11553" width="2.7109375" style="8" customWidth="1"/>
    <col min="11554" max="11600" width="1.140625" style="8"/>
    <col min="11601" max="11601" width="10" style="8" bestFit="1" customWidth="1"/>
    <col min="11602" max="11793" width="1.140625" style="8"/>
    <col min="11794" max="11794" width="2.28515625" style="8" customWidth="1"/>
    <col min="11795" max="11808" width="1.140625" style="8"/>
    <col min="11809" max="11809" width="2.7109375" style="8" customWidth="1"/>
    <col min="11810" max="11856" width="1.140625" style="8"/>
    <col min="11857" max="11857" width="10" style="8" bestFit="1" customWidth="1"/>
    <col min="11858" max="12049" width="1.140625" style="8"/>
    <col min="12050" max="12050" width="2.28515625" style="8" customWidth="1"/>
    <col min="12051" max="12064" width="1.140625" style="8"/>
    <col min="12065" max="12065" width="2.7109375" style="8" customWidth="1"/>
    <col min="12066" max="12112" width="1.140625" style="8"/>
    <col min="12113" max="12113" width="10" style="8" bestFit="1" customWidth="1"/>
    <col min="12114" max="12305" width="1.140625" style="8"/>
    <col min="12306" max="12306" width="2.28515625" style="8" customWidth="1"/>
    <col min="12307" max="12320" width="1.140625" style="8"/>
    <col min="12321" max="12321" width="2.7109375" style="8" customWidth="1"/>
    <col min="12322" max="12368" width="1.140625" style="8"/>
    <col min="12369" max="12369" width="10" style="8" bestFit="1" customWidth="1"/>
    <col min="12370" max="12561" width="1.140625" style="8"/>
    <col min="12562" max="12562" width="2.28515625" style="8" customWidth="1"/>
    <col min="12563" max="12576" width="1.140625" style="8"/>
    <col min="12577" max="12577" width="2.7109375" style="8" customWidth="1"/>
    <col min="12578" max="12624" width="1.140625" style="8"/>
    <col min="12625" max="12625" width="10" style="8" bestFit="1" customWidth="1"/>
    <col min="12626" max="12817" width="1.140625" style="8"/>
    <col min="12818" max="12818" width="2.28515625" style="8" customWidth="1"/>
    <col min="12819" max="12832" width="1.140625" style="8"/>
    <col min="12833" max="12833" width="2.7109375" style="8" customWidth="1"/>
    <col min="12834" max="12880" width="1.140625" style="8"/>
    <col min="12881" max="12881" width="10" style="8" bestFit="1" customWidth="1"/>
    <col min="12882" max="13073" width="1.140625" style="8"/>
    <col min="13074" max="13074" width="2.28515625" style="8" customWidth="1"/>
    <col min="13075" max="13088" width="1.140625" style="8"/>
    <col min="13089" max="13089" width="2.7109375" style="8" customWidth="1"/>
    <col min="13090" max="13136" width="1.140625" style="8"/>
    <col min="13137" max="13137" width="10" style="8" bestFit="1" customWidth="1"/>
    <col min="13138" max="13329" width="1.140625" style="8"/>
    <col min="13330" max="13330" width="2.28515625" style="8" customWidth="1"/>
    <col min="13331" max="13344" width="1.140625" style="8"/>
    <col min="13345" max="13345" width="2.7109375" style="8" customWidth="1"/>
    <col min="13346" max="13392" width="1.140625" style="8"/>
    <col min="13393" max="13393" width="10" style="8" bestFit="1" customWidth="1"/>
    <col min="13394" max="13585" width="1.140625" style="8"/>
    <col min="13586" max="13586" width="2.28515625" style="8" customWidth="1"/>
    <col min="13587" max="13600" width="1.140625" style="8"/>
    <col min="13601" max="13601" width="2.7109375" style="8" customWidth="1"/>
    <col min="13602" max="13648" width="1.140625" style="8"/>
    <col min="13649" max="13649" width="10" style="8" bestFit="1" customWidth="1"/>
    <col min="13650" max="13841" width="1.140625" style="8"/>
    <col min="13842" max="13842" width="2.28515625" style="8" customWidth="1"/>
    <col min="13843" max="13856" width="1.140625" style="8"/>
    <col min="13857" max="13857" width="2.7109375" style="8" customWidth="1"/>
    <col min="13858" max="13904" width="1.140625" style="8"/>
    <col min="13905" max="13905" width="10" style="8" bestFit="1" customWidth="1"/>
    <col min="13906" max="14097" width="1.140625" style="8"/>
    <col min="14098" max="14098" width="2.28515625" style="8" customWidth="1"/>
    <col min="14099" max="14112" width="1.140625" style="8"/>
    <col min="14113" max="14113" width="2.7109375" style="8" customWidth="1"/>
    <col min="14114" max="14160" width="1.140625" style="8"/>
    <col min="14161" max="14161" width="10" style="8" bestFit="1" customWidth="1"/>
    <col min="14162" max="14353" width="1.140625" style="8"/>
    <col min="14354" max="14354" width="2.28515625" style="8" customWidth="1"/>
    <col min="14355" max="14368" width="1.140625" style="8"/>
    <col min="14369" max="14369" width="2.7109375" style="8" customWidth="1"/>
    <col min="14370" max="14416" width="1.140625" style="8"/>
    <col min="14417" max="14417" width="10" style="8" bestFit="1" customWidth="1"/>
    <col min="14418" max="14609" width="1.140625" style="8"/>
    <col min="14610" max="14610" width="2.28515625" style="8" customWidth="1"/>
    <col min="14611" max="14624" width="1.140625" style="8"/>
    <col min="14625" max="14625" width="2.7109375" style="8" customWidth="1"/>
    <col min="14626" max="14672" width="1.140625" style="8"/>
    <col min="14673" max="14673" width="10" style="8" bestFit="1" customWidth="1"/>
    <col min="14674" max="14865" width="1.140625" style="8"/>
    <col min="14866" max="14866" width="2.28515625" style="8" customWidth="1"/>
    <col min="14867" max="14880" width="1.140625" style="8"/>
    <col min="14881" max="14881" width="2.7109375" style="8" customWidth="1"/>
    <col min="14882" max="14928" width="1.140625" style="8"/>
    <col min="14929" max="14929" width="10" style="8" bestFit="1" customWidth="1"/>
    <col min="14930" max="15121" width="1.140625" style="8"/>
    <col min="15122" max="15122" width="2.28515625" style="8" customWidth="1"/>
    <col min="15123" max="15136" width="1.140625" style="8"/>
    <col min="15137" max="15137" width="2.7109375" style="8" customWidth="1"/>
    <col min="15138" max="15184" width="1.140625" style="8"/>
    <col min="15185" max="15185" width="10" style="8" bestFit="1" customWidth="1"/>
    <col min="15186" max="15377" width="1.140625" style="8"/>
    <col min="15378" max="15378" width="2.28515625" style="8" customWidth="1"/>
    <col min="15379" max="15392" width="1.140625" style="8"/>
    <col min="15393" max="15393" width="2.7109375" style="8" customWidth="1"/>
    <col min="15394" max="15440" width="1.140625" style="8"/>
    <col min="15441" max="15441" width="10" style="8" bestFit="1" customWidth="1"/>
    <col min="15442" max="15633" width="1.140625" style="8"/>
    <col min="15634" max="15634" width="2.28515625" style="8" customWidth="1"/>
    <col min="15635" max="15648" width="1.140625" style="8"/>
    <col min="15649" max="15649" width="2.7109375" style="8" customWidth="1"/>
    <col min="15650" max="15696" width="1.140625" style="8"/>
    <col min="15697" max="15697" width="10" style="8" bestFit="1" customWidth="1"/>
    <col min="15698" max="15889" width="1.140625" style="8"/>
    <col min="15890" max="15890" width="2.28515625" style="8" customWidth="1"/>
    <col min="15891" max="15904" width="1.140625" style="8"/>
    <col min="15905" max="15905" width="2.7109375" style="8" customWidth="1"/>
    <col min="15906" max="15952" width="1.140625" style="8"/>
    <col min="15953" max="15953" width="10" style="8" bestFit="1" customWidth="1"/>
    <col min="15954" max="16145" width="1.140625" style="8"/>
    <col min="16146" max="16146" width="2.28515625" style="8" customWidth="1"/>
    <col min="16147" max="16160" width="1.140625" style="8"/>
    <col min="16161" max="16161" width="2.7109375" style="8" customWidth="1"/>
    <col min="16162" max="16208" width="1.140625" style="8"/>
    <col min="16209" max="16209" width="10" style="8" bestFit="1" customWidth="1"/>
    <col min="16210" max="16384" width="1.140625" style="8"/>
  </cols>
  <sheetData>
    <row r="1" spans="1:80" s="7" customFormat="1" ht="43.9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21" customHeight="1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8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ht="14.25" x14ac:dyDescent="0.2">
      <c r="A4" s="352" t="s">
        <v>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</row>
    <row r="5" spans="1:80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4.25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95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9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4.25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96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ht="8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32.25" customHeight="1" x14ac:dyDescent="0.25">
      <c r="A10" s="10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25" t="s">
        <v>97</v>
      </c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1" spans="1:80" ht="9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4.25" x14ac:dyDescent="0.2">
      <c r="A12" s="352" t="s">
        <v>420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3" spans="1:80" ht="10.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5.5" customHeight="1" x14ac:dyDescent="0.2">
      <c r="A14" s="359" t="s">
        <v>25</v>
      </c>
      <c r="B14" s="519"/>
      <c r="C14" s="519"/>
      <c r="D14" s="359" t="s">
        <v>99</v>
      </c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359" t="s">
        <v>100</v>
      </c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359" t="s">
        <v>101</v>
      </c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359" t="s">
        <v>102</v>
      </c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</row>
    <row r="15" spans="1:80" x14ac:dyDescent="0.2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359" t="s">
        <v>103</v>
      </c>
      <c r="AG15" s="519"/>
      <c r="AH15" s="519"/>
      <c r="AI15" s="519"/>
      <c r="AJ15" s="519"/>
      <c r="AK15" s="519"/>
      <c r="AL15" s="519"/>
      <c r="AM15" s="519"/>
      <c r="AN15" s="359" t="s">
        <v>104</v>
      </c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</row>
    <row r="16" spans="1:80" ht="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359" t="s">
        <v>105</v>
      </c>
      <c r="AO16" s="519"/>
      <c r="AP16" s="519"/>
      <c r="AQ16" s="519"/>
      <c r="AR16" s="519"/>
      <c r="AS16" s="519"/>
      <c r="AT16" s="519"/>
      <c r="AU16" s="519"/>
      <c r="AV16" s="519"/>
      <c r="AW16" s="519"/>
      <c r="AX16" s="359" t="s">
        <v>106</v>
      </c>
      <c r="AY16" s="519"/>
      <c r="AZ16" s="519"/>
      <c r="BA16" s="519"/>
      <c r="BB16" s="519"/>
      <c r="BC16" s="519"/>
      <c r="BD16" s="519"/>
      <c r="BE16" s="519"/>
      <c r="BF16" s="519"/>
      <c r="BG16" s="359" t="s">
        <v>107</v>
      </c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</row>
    <row r="17" spans="1:131" s="31" customFormat="1" ht="11.25" x14ac:dyDescent="0.2">
      <c r="A17" s="517">
        <v>1</v>
      </c>
      <c r="B17" s="518"/>
      <c r="C17" s="518"/>
      <c r="D17" s="517">
        <v>2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7">
        <v>3</v>
      </c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7">
        <v>4</v>
      </c>
      <c r="AG17" s="518"/>
      <c r="AH17" s="518"/>
      <c r="AI17" s="518"/>
      <c r="AJ17" s="518"/>
      <c r="AK17" s="518"/>
      <c r="AL17" s="518"/>
      <c r="AM17" s="518"/>
      <c r="AN17" s="517">
        <v>5</v>
      </c>
      <c r="AO17" s="518"/>
      <c r="AP17" s="518"/>
      <c r="AQ17" s="518"/>
      <c r="AR17" s="518"/>
      <c r="AS17" s="518"/>
      <c r="AT17" s="518"/>
      <c r="AU17" s="518"/>
      <c r="AV17" s="518"/>
      <c r="AW17" s="518"/>
      <c r="AX17" s="517">
        <v>6</v>
      </c>
      <c r="AY17" s="518"/>
      <c r="AZ17" s="518"/>
      <c r="BA17" s="518"/>
      <c r="BB17" s="518"/>
      <c r="BC17" s="518"/>
      <c r="BD17" s="518"/>
      <c r="BE17" s="518"/>
      <c r="BF17" s="518"/>
      <c r="BG17" s="517">
        <v>7</v>
      </c>
      <c r="BH17" s="518"/>
      <c r="BI17" s="518"/>
      <c r="BJ17" s="518"/>
      <c r="BK17" s="518"/>
      <c r="BL17" s="518"/>
      <c r="BM17" s="518"/>
      <c r="BN17" s="518"/>
      <c r="BO17" s="518"/>
      <c r="BP17" s="518"/>
      <c r="BQ17" s="517">
        <v>8</v>
      </c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</row>
    <row r="18" spans="1:131" ht="39.75" customHeight="1" x14ac:dyDescent="0.2">
      <c r="A18" s="359" t="s">
        <v>108</v>
      </c>
      <c r="B18" s="519"/>
      <c r="C18" s="519"/>
      <c r="D18" s="470" t="s">
        <v>109</v>
      </c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409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2"/>
      <c r="AG18" s="523"/>
      <c r="AH18" s="523"/>
      <c r="AI18" s="523"/>
      <c r="AJ18" s="523"/>
      <c r="AK18" s="523"/>
      <c r="AL18" s="523"/>
      <c r="AM18" s="523"/>
      <c r="AN18" s="522"/>
      <c r="AO18" s="523"/>
      <c r="AP18" s="523"/>
      <c r="AQ18" s="523"/>
      <c r="AR18" s="523"/>
      <c r="AS18" s="523"/>
      <c r="AT18" s="523"/>
      <c r="AU18" s="523"/>
      <c r="AV18" s="523"/>
      <c r="AW18" s="523"/>
      <c r="AX18" s="522"/>
      <c r="AY18" s="523"/>
      <c r="AZ18" s="523"/>
      <c r="BA18" s="523"/>
      <c r="BB18" s="523"/>
      <c r="BC18" s="523"/>
      <c r="BD18" s="523"/>
      <c r="BE18" s="523"/>
      <c r="BF18" s="523"/>
      <c r="BG18" s="522"/>
      <c r="BH18" s="523"/>
      <c r="BI18" s="523"/>
      <c r="BJ18" s="523"/>
      <c r="BK18" s="523"/>
      <c r="BL18" s="523"/>
      <c r="BM18" s="523"/>
      <c r="BN18" s="523"/>
      <c r="BO18" s="523"/>
      <c r="BP18" s="523"/>
      <c r="BQ18" s="522"/>
      <c r="BR18" s="523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15">
        <f>T18*AF18*12</f>
        <v>0</v>
      </c>
    </row>
    <row r="19" spans="1:131" ht="26.25" customHeight="1" x14ac:dyDescent="0.2">
      <c r="A19" s="371" t="s">
        <v>110</v>
      </c>
      <c r="B19" s="601"/>
      <c r="C19" s="601"/>
      <c r="D19" s="470" t="s">
        <v>111</v>
      </c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30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3"/>
      <c r="AF19" s="522"/>
      <c r="AG19" s="523"/>
      <c r="AH19" s="523"/>
      <c r="AI19" s="523"/>
      <c r="AJ19" s="523"/>
      <c r="AK19" s="523"/>
      <c r="AL19" s="523"/>
      <c r="AM19" s="523"/>
      <c r="AN19" s="522"/>
      <c r="AO19" s="523"/>
      <c r="AP19" s="523"/>
      <c r="AQ19" s="523"/>
      <c r="AR19" s="523"/>
      <c r="AS19" s="523"/>
      <c r="AT19" s="523"/>
      <c r="AU19" s="523"/>
      <c r="AV19" s="523"/>
      <c r="AW19" s="523"/>
      <c r="AX19" s="522"/>
      <c r="AY19" s="523"/>
      <c r="AZ19" s="523"/>
      <c r="BA19" s="523"/>
      <c r="BB19" s="523"/>
      <c r="BC19" s="523"/>
      <c r="BD19" s="523"/>
      <c r="BE19" s="523"/>
      <c r="BF19" s="523"/>
      <c r="BG19" s="522"/>
      <c r="BH19" s="523"/>
      <c r="BI19" s="523"/>
      <c r="BJ19" s="523"/>
      <c r="BK19" s="523"/>
      <c r="BL19" s="523"/>
      <c r="BM19" s="523"/>
      <c r="BN19" s="523"/>
      <c r="BO19" s="523"/>
      <c r="BP19" s="523"/>
      <c r="BQ19" s="522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15">
        <f t="shared" ref="CC19:CC20" si="0">T19*AF19*12</f>
        <v>0</v>
      </c>
    </row>
    <row r="20" spans="1:131" ht="15" customHeight="1" x14ac:dyDescent="0.2">
      <c r="A20" s="524" t="s">
        <v>112</v>
      </c>
      <c r="B20" s="525"/>
      <c r="C20" s="526"/>
      <c r="D20" s="527" t="s">
        <v>113</v>
      </c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9"/>
      <c r="T20" s="530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2"/>
      <c r="AF20" s="522"/>
      <c r="AG20" s="523"/>
      <c r="AH20" s="523"/>
      <c r="AI20" s="523"/>
      <c r="AJ20" s="523"/>
      <c r="AK20" s="523"/>
      <c r="AL20" s="523"/>
      <c r="AM20" s="523"/>
      <c r="AN20" s="533"/>
      <c r="AO20" s="534"/>
      <c r="AP20" s="534"/>
      <c r="AQ20" s="534"/>
      <c r="AR20" s="534"/>
      <c r="AS20" s="534"/>
      <c r="AT20" s="534"/>
      <c r="AU20" s="534"/>
      <c r="AV20" s="534"/>
      <c r="AW20" s="535"/>
      <c r="AX20" s="533"/>
      <c r="AY20" s="534"/>
      <c r="AZ20" s="534"/>
      <c r="BA20" s="534"/>
      <c r="BB20" s="534"/>
      <c r="BC20" s="534"/>
      <c r="BD20" s="534"/>
      <c r="BE20" s="534"/>
      <c r="BF20" s="535"/>
      <c r="BG20" s="533"/>
      <c r="BH20" s="534"/>
      <c r="BI20" s="534"/>
      <c r="BJ20" s="534"/>
      <c r="BK20" s="534"/>
      <c r="BL20" s="534"/>
      <c r="BM20" s="534"/>
      <c r="BN20" s="534"/>
      <c r="BO20" s="534"/>
      <c r="BP20" s="535"/>
      <c r="BQ20" s="522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15">
        <f t="shared" si="0"/>
        <v>0</v>
      </c>
    </row>
    <row r="21" spans="1:131" x14ac:dyDescent="0.2">
      <c r="A21" s="608"/>
      <c r="B21" s="609"/>
      <c r="C21" s="610"/>
      <c r="D21" s="611" t="s">
        <v>31</v>
      </c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3"/>
      <c r="T21" s="371" t="s">
        <v>5</v>
      </c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505" t="s">
        <v>5</v>
      </c>
      <c r="AG21" s="604"/>
      <c r="AH21" s="604"/>
      <c r="AI21" s="604"/>
      <c r="AJ21" s="604"/>
      <c r="AK21" s="604"/>
      <c r="AL21" s="604"/>
      <c r="AM21" s="604"/>
      <c r="AN21" s="505" t="s">
        <v>5</v>
      </c>
      <c r="AO21" s="604"/>
      <c r="AP21" s="604"/>
      <c r="AQ21" s="604"/>
      <c r="AR21" s="604"/>
      <c r="AS21" s="604"/>
      <c r="AT21" s="604"/>
      <c r="AU21" s="604"/>
      <c r="AV21" s="604"/>
      <c r="AW21" s="604"/>
      <c r="AX21" s="505" t="s">
        <v>5</v>
      </c>
      <c r="AY21" s="604"/>
      <c r="AZ21" s="604"/>
      <c r="BA21" s="604"/>
      <c r="BB21" s="604"/>
      <c r="BC21" s="604"/>
      <c r="BD21" s="604"/>
      <c r="BE21" s="604"/>
      <c r="BF21" s="604"/>
      <c r="BG21" s="505" t="s">
        <v>5</v>
      </c>
      <c r="BH21" s="604"/>
      <c r="BI21" s="604"/>
      <c r="BJ21" s="604"/>
      <c r="BK21" s="604"/>
      <c r="BL21" s="604"/>
      <c r="BM21" s="604"/>
      <c r="BN21" s="604"/>
      <c r="BO21" s="604"/>
      <c r="BP21" s="604"/>
      <c r="BQ21" s="605">
        <f>22493995+5602496</f>
        <v>28096491</v>
      </c>
      <c r="BR21" s="606"/>
      <c r="BS21" s="606"/>
      <c r="BT21" s="606"/>
      <c r="BU21" s="606"/>
      <c r="BV21" s="606"/>
      <c r="BW21" s="606"/>
      <c r="BX21" s="606"/>
      <c r="BY21" s="606"/>
      <c r="BZ21" s="606"/>
      <c r="CA21" s="606"/>
      <c r="CB21" s="607"/>
    </row>
    <row r="22" spans="1:131" ht="8.25" customHeight="1" x14ac:dyDescent="0.2"/>
    <row r="23" spans="1:131" ht="28.9" customHeight="1" x14ac:dyDescent="0.2">
      <c r="A23" s="351" t="s">
        <v>421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</row>
    <row r="24" spans="1:131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131" x14ac:dyDescent="0.2">
      <c r="A25" s="359" t="s">
        <v>25</v>
      </c>
      <c r="B25" s="519"/>
      <c r="C25" s="519"/>
      <c r="D25" s="359" t="s">
        <v>99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359" t="s">
        <v>100</v>
      </c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359" t="s">
        <v>101</v>
      </c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359" t="s">
        <v>102</v>
      </c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</row>
    <row r="26" spans="1:131" x14ac:dyDescent="0.2">
      <c r="A26" s="519"/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359" t="s">
        <v>103</v>
      </c>
      <c r="AG26" s="519"/>
      <c r="AH26" s="519"/>
      <c r="AI26" s="519"/>
      <c r="AJ26" s="519"/>
      <c r="AK26" s="519"/>
      <c r="AL26" s="519"/>
      <c r="AM26" s="519"/>
      <c r="AN26" s="359" t="s">
        <v>104</v>
      </c>
      <c r="AO26" s="519"/>
      <c r="AP26" s="519"/>
      <c r="AQ26" s="519"/>
      <c r="AR26" s="519"/>
      <c r="AS26" s="519"/>
      <c r="AT26" s="519"/>
      <c r="AU26" s="519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</row>
    <row r="27" spans="1:131" ht="71.45" customHeight="1" x14ac:dyDescent="0.2">
      <c r="A27" s="519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359" t="s">
        <v>105</v>
      </c>
      <c r="AO27" s="519"/>
      <c r="AP27" s="519"/>
      <c r="AQ27" s="519"/>
      <c r="AR27" s="519"/>
      <c r="AS27" s="519"/>
      <c r="AT27" s="519"/>
      <c r="AU27" s="519"/>
      <c r="AV27" s="519"/>
      <c r="AW27" s="519"/>
      <c r="AX27" s="359" t="s">
        <v>106</v>
      </c>
      <c r="AY27" s="519"/>
      <c r="AZ27" s="519"/>
      <c r="BA27" s="519"/>
      <c r="BB27" s="519"/>
      <c r="BC27" s="519"/>
      <c r="BD27" s="519"/>
      <c r="BE27" s="519"/>
      <c r="BF27" s="519"/>
      <c r="BG27" s="359" t="s">
        <v>107</v>
      </c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</row>
    <row r="28" spans="1:131" x14ac:dyDescent="0.2">
      <c r="A28" s="517">
        <v>1</v>
      </c>
      <c r="B28" s="518"/>
      <c r="C28" s="518"/>
      <c r="D28" s="517">
        <v>2</v>
      </c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7">
        <v>3</v>
      </c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7">
        <v>4</v>
      </c>
      <c r="AG28" s="518"/>
      <c r="AH28" s="518"/>
      <c r="AI28" s="518"/>
      <c r="AJ28" s="518"/>
      <c r="AK28" s="518"/>
      <c r="AL28" s="518"/>
      <c r="AM28" s="518"/>
      <c r="AN28" s="517">
        <v>5</v>
      </c>
      <c r="AO28" s="518"/>
      <c r="AP28" s="518"/>
      <c r="AQ28" s="518"/>
      <c r="AR28" s="518"/>
      <c r="AS28" s="518"/>
      <c r="AT28" s="518"/>
      <c r="AU28" s="518"/>
      <c r="AV28" s="518"/>
      <c r="AW28" s="518"/>
      <c r="AX28" s="517">
        <v>6</v>
      </c>
      <c r="AY28" s="518"/>
      <c r="AZ28" s="518"/>
      <c r="BA28" s="518"/>
      <c r="BB28" s="518"/>
      <c r="BC28" s="518"/>
      <c r="BD28" s="518"/>
      <c r="BE28" s="518"/>
      <c r="BF28" s="518"/>
      <c r="BG28" s="517">
        <v>7</v>
      </c>
      <c r="BH28" s="518"/>
      <c r="BI28" s="518"/>
      <c r="BJ28" s="518"/>
      <c r="BK28" s="518"/>
      <c r="BL28" s="518"/>
      <c r="BM28" s="518"/>
      <c r="BN28" s="518"/>
      <c r="BO28" s="518"/>
      <c r="BP28" s="518"/>
      <c r="BQ28" s="517">
        <v>8</v>
      </c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DP28" s="514">
        <f>BS28*CE28*12</f>
        <v>0</v>
      </c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6"/>
    </row>
    <row r="29" spans="1:131" ht="45" customHeight="1" x14ac:dyDescent="0.2">
      <c r="A29" s="359" t="s">
        <v>108</v>
      </c>
      <c r="B29" s="519"/>
      <c r="C29" s="519"/>
      <c r="D29" s="470" t="s">
        <v>109</v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409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2"/>
      <c r="AG29" s="523"/>
      <c r="AH29" s="523"/>
      <c r="AI29" s="523"/>
      <c r="AJ29" s="523"/>
      <c r="AK29" s="523"/>
      <c r="AL29" s="523"/>
      <c r="AM29" s="523"/>
      <c r="AN29" s="522"/>
      <c r="AO29" s="523"/>
      <c r="AP29" s="523"/>
      <c r="AQ29" s="523"/>
      <c r="AR29" s="523"/>
      <c r="AS29" s="523"/>
      <c r="AT29" s="523"/>
      <c r="AU29" s="523"/>
      <c r="AV29" s="523"/>
      <c r="AW29" s="523"/>
      <c r="AX29" s="522"/>
      <c r="AY29" s="523"/>
      <c r="AZ29" s="523"/>
      <c r="BA29" s="523"/>
      <c r="BB29" s="523"/>
      <c r="BC29" s="523"/>
      <c r="BD29" s="523"/>
      <c r="BE29" s="523"/>
      <c r="BF29" s="523"/>
      <c r="BG29" s="522"/>
      <c r="BH29" s="523"/>
      <c r="BI29" s="523"/>
      <c r="BJ29" s="523"/>
      <c r="BK29" s="523"/>
      <c r="BL29" s="523"/>
      <c r="BM29" s="523"/>
      <c r="BN29" s="523"/>
      <c r="BO29" s="523"/>
      <c r="BP29" s="523"/>
      <c r="BQ29" s="533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5"/>
    </row>
    <row r="30" spans="1:131" ht="30.6" customHeight="1" x14ac:dyDescent="0.2">
      <c r="A30" s="371" t="s">
        <v>110</v>
      </c>
      <c r="B30" s="601"/>
      <c r="C30" s="601"/>
      <c r="D30" s="470" t="s">
        <v>111</v>
      </c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30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3"/>
      <c r="AF30" s="522"/>
      <c r="AG30" s="523"/>
      <c r="AH30" s="523"/>
      <c r="AI30" s="523"/>
      <c r="AJ30" s="523"/>
      <c r="AK30" s="523"/>
      <c r="AL30" s="523"/>
      <c r="AM30" s="523"/>
      <c r="AN30" s="522"/>
      <c r="AO30" s="523"/>
      <c r="AP30" s="523"/>
      <c r="AQ30" s="523"/>
      <c r="AR30" s="523"/>
      <c r="AS30" s="523"/>
      <c r="AT30" s="523"/>
      <c r="AU30" s="523"/>
      <c r="AV30" s="523"/>
      <c r="AW30" s="523"/>
      <c r="AX30" s="522"/>
      <c r="AY30" s="523"/>
      <c r="AZ30" s="523"/>
      <c r="BA30" s="523"/>
      <c r="BB30" s="523"/>
      <c r="BC30" s="523"/>
      <c r="BD30" s="523"/>
      <c r="BE30" s="523"/>
      <c r="BF30" s="523"/>
      <c r="BG30" s="522"/>
      <c r="BH30" s="523"/>
      <c r="BI30" s="523"/>
      <c r="BJ30" s="523"/>
      <c r="BK30" s="523"/>
      <c r="BL30" s="523"/>
      <c r="BM30" s="523"/>
      <c r="BN30" s="523"/>
      <c r="BO30" s="523"/>
      <c r="BP30" s="523"/>
      <c r="BQ30" s="522"/>
      <c r="BR30" s="523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</row>
    <row r="31" spans="1:131" ht="17.45" customHeight="1" x14ac:dyDescent="0.2">
      <c r="A31" s="524" t="s">
        <v>112</v>
      </c>
      <c r="B31" s="525"/>
      <c r="C31" s="526"/>
      <c r="D31" s="527" t="s">
        <v>113</v>
      </c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9"/>
      <c r="T31" s="530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2"/>
      <c r="AF31" s="522"/>
      <c r="AG31" s="523"/>
      <c r="AH31" s="523"/>
      <c r="AI31" s="523"/>
      <c r="AJ31" s="523"/>
      <c r="AK31" s="523"/>
      <c r="AL31" s="523"/>
      <c r="AM31" s="523"/>
      <c r="AN31" s="533"/>
      <c r="AO31" s="534"/>
      <c r="AP31" s="534"/>
      <c r="AQ31" s="534"/>
      <c r="AR31" s="534"/>
      <c r="AS31" s="534"/>
      <c r="AT31" s="534"/>
      <c r="AU31" s="534"/>
      <c r="AV31" s="534"/>
      <c r="AW31" s="535"/>
      <c r="AX31" s="533"/>
      <c r="AY31" s="534"/>
      <c r="AZ31" s="534"/>
      <c r="BA31" s="534"/>
      <c r="BB31" s="534"/>
      <c r="BC31" s="534"/>
      <c r="BD31" s="534"/>
      <c r="BE31" s="534"/>
      <c r="BF31" s="535"/>
      <c r="BG31" s="533"/>
      <c r="BH31" s="534"/>
      <c r="BI31" s="534"/>
      <c r="BJ31" s="534"/>
      <c r="BK31" s="534"/>
      <c r="BL31" s="534"/>
      <c r="BM31" s="534"/>
      <c r="BN31" s="534"/>
      <c r="BO31" s="534"/>
      <c r="BP31" s="535"/>
      <c r="BQ31" s="522"/>
      <c r="BR31" s="523"/>
      <c r="BS31" s="523"/>
      <c r="BT31" s="523"/>
      <c r="BU31" s="523"/>
      <c r="BV31" s="523"/>
      <c r="BW31" s="523"/>
      <c r="BX31" s="523"/>
      <c r="BY31" s="523"/>
      <c r="BZ31" s="523"/>
      <c r="CA31" s="523"/>
      <c r="CB31" s="523"/>
    </row>
    <row r="32" spans="1:131" x14ac:dyDescent="0.2">
      <c r="A32" s="608"/>
      <c r="B32" s="609"/>
      <c r="C32" s="610"/>
      <c r="D32" s="611" t="s">
        <v>31</v>
      </c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3"/>
      <c r="T32" s="371" t="s">
        <v>5</v>
      </c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505" t="s">
        <v>5</v>
      </c>
      <c r="AG32" s="604"/>
      <c r="AH32" s="604"/>
      <c r="AI32" s="604"/>
      <c r="AJ32" s="604"/>
      <c r="AK32" s="604"/>
      <c r="AL32" s="604"/>
      <c r="AM32" s="604"/>
      <c r="AN32" s="505" t="s">
        <v>5</v>
      </c>
      <c r="AO32" s="604"/>
      <c r="AP32" s="604"/>
      <c r="AQ32" s="604"/>
      <c r="AR32" s="604"/>
      <c r="AS32" s="604"/>
      <c r="AT32" s="604"/>
      <c r="AU32" s="604"/>
      <c r="AV32" s="604"/>
      <c r="AW32" s="604"/>
      <c r="AX32" s="505" t="s">
        <v>5</v>
      </c>
      <c r="AY32" s="604"/>
      <c r="AZ32" s="604"/>
      <c r="BA32" s="604"/>
      <c r="BB32" s="604"/>
      <c r="BC32" s="604"/>
      <c r="BD32" s="604"/>
      <c r="BE32" s="604"/>
      <c r="BF32" s="604"/>
      <c r="BG32" s="505" t="s">
        <v>5</v>
      </c>
      <c r="BH32" s="604"/>
      <c r="BI32" s="604"/>
      <c r="BJ32" s="604"/>
      <c r="BK32" s="604"/>
      <c r="BL32" s="604"/>
      <c r="BM32" s="604"/>
      <c r="BN32" s="604"/>
      <c r="BO32" s="604"/>
      <c r="BP32" s="604"/>
      <c r="BQ32" s="605">
        <v>22493995</v>
      </c>
      <c r="BR32" s="606"/>
      <c r="BS32" s="606"/>
      <c r="BT32" s="606"/>
      <c r="BU32" s="606"/>
      <c r="BV32" s="606"/>
      <c r="BW32" s="606"/>
      <c r="BX32" s="606"/>
      <c r="BY32" s="606"/>
      <c r="BZ32" s="606"/>
      <c r="CA32" s="606"/>
      <c r="CB32" s="607"/>
    </row>
    <row r="34" spans="1:80" ht="37.15" customHeight="1" x14ac:dyDescent="0.2">
      <c r="A34" s="351" t="s">
        <v>422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</row>
    <row r="35" spans="1:80" ht="10.9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25" customHeight="1" x14ac:dyDescent="0.2">
      <c r="A36" s="359" t="s">
        <v>25</v>
      </c>
      <c r="B36" s="519"/>
      <c r="C36" s="519"/>
      <c r="D36" s="359" t="s">
        <v>99</v>
      </c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359" t="s">
        <v>100</v>
      </c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359" t="s">
        <v>101</v>
      </c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/>
      <c r="AU36" s="519"/>
      <c r="AV36" s="519"/>
      <c r="AW36" s="519"/>
      <c r="AX36" s="519"/>
      <c r="AY36" s="519"/>
      <c r="AZ36" s="519"/>
      <c r="BA36" s="519"/>
      <c r="BB36" s="519"/>
      <c r="BC36" s="519"/>
      <c r="BD36" s="519"/>
      <c r="BE36" s="519"/>
      <c r="BF36" s="519"/>
      <c r="BG36" s="519"/>
      <c r="BH36" s="519"/>
      <c r="BI36" s="519"/>
      <c r="BJ36" s="519"/>
      <c r="BK36" s="519"/>
      <c r="BL36" s="519"/>
      <c r="BM36" s="519"/>
      <c r="BN36" s="519"/>
      <c r="BO36" s="519"/>
      <c r="BP36" s="519"/>
      <c r="BQ36" s="359" t="s">
        <v>102</v>
      </c>
      <c r="BR36" s="519"/>
      <c r="BS36" s="519"/>
      <c r="BT36" s="519"/>
      <c r="BU36" s="519"/>
      <c r="BV36" s="519"/>
      <c r="BW36" s="519"/>
      <c r="BX36" s="519"/>
      <c r="BY36" s="519"/>
      <c r="BZ36" s="519"/>
      <c r="CA36" s="519"/>
      <c r="CB36" s="519"/>
    </row>
    <row r="37" spans="1:80" x14ac:dyDescent="0.2">
      <c r="A37" s="519"/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359" t="s">
        <v>103</v>
      </c>
      <c r="AG37" s="519"/>
      <c r="AH37" s="519"/>
      <c r="AI37" s="519"/>
      <c r="AJ37" s="519"/>
      <c r="AK37" s="519"/>
      <c r="AL37" s="519"/>
      <c r="AM37" s="519"/>
      <c r="AN37" s="359" t="s">
        <v>104</v>
      </c>
      <c r="AO37" s="519"/>
      <c r="AP37" s="519"/>
      <c r="AQ37" s="519"/>
      <c r="AR37" s="519"/>
      <c r="AS37" s="519"/>
      <c r="AT37" s="519"/>
      <c r="AU37" s="519"/>
      <c r="AV37" s="519"/>
      <c r="AW37" s="519"/>
      <c r="AX37" s="519"/>
      <c r="AY37" s="519"/>
      <c r="AZ37" s="519"/>
      <c r="BA37" s="519"/>
      <c r="BB37" s="519"/>
      <c r="BC37" s="519"/>
      <c r="BD37" s="519"/>
      <c r="BE37" s="519"/>
      <c r="BF37" s="519"/>
      <c r="BG37" s="519"/>
      <c r="BH37" s="519"/>
      <c r="BI37" s="519"/>
      <c r="BJ37" s="519"/>
      <c r="BK37" s="519"/>
      <c r="BL37" s="519"/>
      <c r="BM37" s="519"/>
      <c r="BN37" s="519"/>
      <c r="BO37" s="519"/>
      <c r="BP37" s="519"/>
      <c r="BQ37" s="519"/>
      <c r="BR37" s="519"/>
      <c r="BS37" s="519"/>
      <c r="BT37" s="519"/>
      <c r="BU37" s="519"/>
      <c r="BV37" s="519"/>
      <c r="BW37" s="519"/>
      <c r="BX37" s="519"/>
      <c r="BY37" s="519"/>
      <c r="BZ37" s="519"/>
      <c r="CA37" s="519"/>
      <c r="CB37" s="519"/>
    </row>
    <row r="38" spans="1:80" ht="70.900000000000006" customHeight="1" x14ac:dyDescent="0.2">
      <c r="A38" s="51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359" t="s">
        <v>105</v>
      </c>
      <c r="AO38" s="519"/>
      <c r="AP38" s="519"/>
      <c r="AQ38" s="519"/>
      <c r="AR38" s="519"/>
      <c r="AS38" s="519"/>
      <c r="AT38" s="519"/>
      <c r="AU38" s="519"/>
      <c r="AV38" s="519"/>
      <c r="AW38" s="519"/>
      <c r="AX38" s="359" t="s">
        <v>106</v>
      </c>
      <c r="AY38" s="519"/>
      <c r="AZ38" s="519"/>
      <c r="BA38" s="519"/>
      <c r="BB38" s="519"/>
      <c r="BC38" s="519"/>
      <c r="BD38" s="519"/>
      <c r="BE38" s="519"/>
      <c r="BF38" s="519"/>
      <c r="BG38" s="359" t="s">
        <v>107</v>
      </c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</row>
    <row r="39" spans="1:80" ht="15" customHeight="1" x14ac:dyDescent="0.2">
      <c r="A39" s="517">
        <v>1</v>
      </c>
      <c r="B39" s="518"/>
      <c r="C39" s="518"/>
      <c r="D39" s="517">
        <v>2</v>
      </c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7">
        <v>3</v>
      </c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7">
        <v>4</v>
      </c>
      <c r="AG39" s="518"/>
      <c r="AH39" s="518"/>
      <c r="AI39" s="518"/>
      <c r="AJ39" s="518"/>
      <c r="AK39" s="518"/>
      <c r="AL39" s="518"/>
      <c r="AM39" s="518"/>
      <c r="AN39" s="517">
        <v>5</v>
      </c>
      <c r="AO39" s="518"/>
      <c r="AP39" s="518"/>
      <c r="AQ39" s="518"/>
      <c r="AR39" s="518"/>
      <c r="AS39" s="518"/>
      <c r="AT39" s="518"/>
      <c r="AU39" s="518"/>
      <c r="AV39" s="518"/>
      <c r="AW39" s="518"/>
      <c r="AX39" s="517">
        <v>6</v>
      </c>
      <c r="AY39" s="518"/>
      <c r="AZ39" s="518"/>
      <c r="BA39" s="518"/>
      <c r="BB39" s="518"/>
      <c r="BC39" s="518"/>
      <c r="BD39" s="518"/>
      <c r="BE39" s="518"/>
      <c r="BF39" s="518"/>
      <c r="BG39" s="517">
        <v>7</v>
      </c>
      <c r="BH39" s="518"/>
      <c r="BI39" s="518"/>
      <c r="BJ39" s="518"/>
      <c r="BK39" s="518"/>
      <c r="BL39" s="518"/>
      <c r="BM39" s="518"/>
      <c r="BN39" s="518"/>
      <c r="BO39" s="518"/>
      <c r="BP39" s="518"/>
      <c r="BQ39" s="517">
        <v>8</v>
      </c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</row>
    <row r="40" spans="1:80" s="28" customFormat="1" ht="37.15" customHeight="1" x14ac:dyDescent="0.25">
      <c r="A40" s="359" t="s">
        <v>108</v>
      </c>
      <c r="B40" s="519"/>
      <c r="C40" s="519"/>
      <c r="D40" s="470" t="s">
        <v>109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409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2"/>
      <c r="AG40" s="523"/>
      <c r="AH40" s="523"/>
      <c r="AI40" s="523"/>
      <c r="AJ40" s="523"/>
      <c r="AK40" s="523"/>
      <c r="AL40" s="523"/>
      <c r="AM40" s="523"/>
      <c r="AN40" s="522"/>
      <c r="AO40" s="523"/>
      <c r="AP40" s="523"/>
      <c r="AQ40" s="523"/>
      <c r="AR40" s="523"/>
      <c r="AS40" s="523"/>
      <c r="AT40" s="523"/>
      <c r="AU40" s="523"/>
      <c r="AV40" s="523"/>
      <c r="AW40" s="523"/>
      <c r="AX40" s="522"/>
      <c r="AY40" s="523"/>
      <c r="AZ40" s="523"/>
      <c r="BA40" s="523"/>
      <c r="BB40" s="523"/>
      <c r="BC40" s="523"/>
      <c r="BD40" s="523"/>
      <c r="BE40" s="523"/>
      <c r="BF40" s="523"/>
      <c r="BG40" s="522"/>
      <c r="BH40" s="523"/>
      <c r="BI40" s="523"/>
      <c r="BJ40" s="523"/>
      <c r="BK40" s="523"/>
      <c r="BL40" s="523"/>
      <c r="BM40" s="523"/>
      <c r="BN40" s="523"/>
      <c r="BO40" s="523"/>
      <c r="BP40" s="523"/>
      <c r="BQ40" s="522"/>
      <c r="BR40" s="523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</row>
    <row r="41" spans="1:80" s="28" customFormat="1" ht="26.45" customHeight="1" x14ac:dyDescent="0.25">
      <c r="A41" s="371" t="s">
        <v>110</v>
      </c>
      <c r="B41" s="601"/>
      <c r="C41" s="601"/>
      <c r="D41" s="470" t="s">
        <v>111</v>
      </c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30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3"/>
      <c r="AF41" s="522"/>
      <c r="AG41" s="523"/>
      <c r="AH41" s="523"/>
      <c r="AI41" s="523"/>
      <c r="AJ41" s="523"/>
      <c r="AK41" s="523"/>
      <c r="AL41" s="523"/>
      <c r="AM41" s="523"/>
      <c r="AN41" s="522"/>
      <c r="AO41" s="523"/>
      <c r="AP41" s="523"/>
      <c r="AQ41" s="523"/>
      <c r="AR41" s="523"/>
      <c r="AS41" s="523"/>
      <c r="AT41" s="523"/>
      <c r="AU41" s="523"/>
      <c r="AV41" s="523"/>
      <c r="AW41" s="523"/>
      <c r="AX41" s="522"/>
      <c r="AY41" s="523"/>
      <c r="AZ41" s="523"/>
      <c r="BA41" s="523"/>
      <c r="BB41" s="523"/>
      <c r="BC41" s="523"/>
      <c r="BD41" s="523"/>
      <c r="BE41" s="523"/>
      <c r="BF41" s="523"/>
      <c r="BG41" s="522"/>
      <c r="BH41" s="523"/>
      <c r="BI41" s="523"/>
      <c r="BJ41" s="523"/>
      <c r="BK41" s="523"/>
      <c r="BL41" s="523"/>
      <c r="BM41" s="523"/>
      <c r="BN41" s="523"/>
      <c r="BO41" s="523"/>
      <c r="BP41" s="523"/>
      <c r="BQ41" s="522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</row>
    <row r="42" spans="1:80" s="28" customFormat="1" ht="18" customHeight="1" x14ac:dyDescent="0.25">
      <c r="A42" s="524" t="s">
        <v>112</v>
      </c>
      <c r="B42" s="525"/>
      <c r="C42" s="526"/>
      <c r="D42" s="527" t="s">
        <v>113</v>
      </c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9"/>
      <c r="T42" s="530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2"/>
      <c r="AF42" s="522"/>
      <c r="AG42" s="523"/>
      <c r="AH42" s="523"/>
      <c r="AI42" s="523"/>
      <c r="AJ42" s="523"/>
      <c r="AK42" s="523"/>
      <c r="AL42" s="523"/>
      <c r="AM42" s="523"/>
      <c r="AN42" s="533"/>
      <c r="AO42" s="534"/>
      <c r="AP42" s="534"/>
      <c r="AQ42" s="534"/>
      <c r="AR42" s="534"/>
      <c r="AS42" s="534"/>
      <c r="AT42" s="534"/>
      <c r="AU42" s="534"/>
      <c r="AV42" s="534"/>
      <c r="AW42" s="535"/>
      <c r="AX42" s="533"/>
      <c r="AY42" s="534"/>
      <c r="AZ42" s="534"/>
      <c r="BA42" s="534"/>
      <c r="BB42" s="534"/>
      <c r="BC42" s="534"/>
      <c r="BD42" s="534"/>
      <c r="BE42" s="534"/>
      <c r="BF42" s="535"/>
      <c r="BG42" s="533"/>
      <c r="BH42" s="534"/>
      <c r="BI42" s="534"/>
      <c r="BJ42" s="534"/>
      <c r="BK42" s="534"/>
      <c r="BL42" s="534"/>
      <c r="BM42" s="534"/>
      <c r="BN42" s="534"/>
      <c r="BO42" s="534"/>
      <c r="BP42" s="535"/>
      <c r="BQ42" s="522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</row>
    <row r="43" spans="1:80" s="28" customFormat="1" ht="13.5" customHeight="1" x14ac:dyDescent="0.25">
      <c r="A43" s="608"/>
      <c r="B43" s="609"/>
      <c r="C43" s="610"/>
      <c r="D43" s="611" t="s">
        <v>31</v>
      </c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3"/>
      <c r="T43" s="371" t="s">
        <v>5</v>
      </c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505" t="s">
        <v>5</v>
      </c>
      <c r="AG43" s="604"/>
      <c r="AH43" s="604"/>
      <c r="AI43" s="604"/>
      <c r="AJ43" s="604"/>
      <c r="AK43" s="604"/>
      <c r="AL43" s="604"/>
      <c r="AM43" s="604"/>
      <c r="AN43" s="505" t="s">
        <v>5</v>
      </c>
      <c r="AO43" s="604"/>
      <c r="AP43" s="604"/>
      <c r="AQ43" s="604"/>
      <c r="AR43" s="604"/>
      <c r="AS43" s="604"/>
      <c r="AT43" s="604"/>
      <c r="AU43" s="604"/>
      <c r="AV43" s="604"/>
      <c r="AW43" s="604"/>
      <c r="AX43" s="505" t="s">
        <v>5</v>
      </c>
      <c r="AY43" s="604"/>
      <c r="AZ43" s="604"/>
      <c r="BA43" s="604"/>
      <c r="BB43" s="604"/>
      <c r="BC43" s="604"/>
      <c r="BD43" s="604"/>
      <c r="BE43" s="604"/>
      <c r="BF43" s="604"/>
      <c r="BG43" s="505" t="s">
        <v>5</v>
      </c>
      <c r="BH43" s="604"/>
      <c r="BI43" s="604"/>
      <c r="BJ43" s="604"/>
      <c r="BK43" s="604"/>
      <c r="BL43" s="604"/>
      <c r="BM43" s="604"/>
      <c r="BN43" s="604"/>
      <c r="BO43" s="604"/>
      <c r="BP43" s="604"/>
      <c r="BQ43" s="605">
        <v>22493995</v>
      </c>
      <c r="BR43" s="606"/>
      <c r="BS43" s="606"/>
      <c r="BT43" s="606"/>
      <c r="BU43" s="606"/>
      <c r="BV43" s="606"/>
      <c r="BW43" s="606"/>
      <c r="BX43" s="606"/>
      <c r="BY43" s="606"/>
      <c r="BZ43" s="606"/>
      <c r="CA43" s="606"/>
      <c r="CB43" s="607"/>
    </row>
    <row r="45" spans="1:80" s="16" customFormat="1" ht="20.45" customHeight="1" x14ac:dyDescent="0.25">
      <c r="A45" s="339" t="s">
        <v>19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23" t="s">
        <v>95</v>
      </c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</row>
    <row r="46" spans="1:80" s="28" customFormat="1" ht="0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ht="18.600000000000001" customHeight="1" x14ac:dyDescent="0.2">
      <c r="A47" s="10" t="s">
        <v>21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23" t="s">
        <v>96</v>
      </c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</row>
    <row r="48" spans="1:80" ht="12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ht="30" customHeight="1" x14ac:dyDescent="0.25">
      <c r="A49" s="10" t="s">
        <v>23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325" t="s">
        <v>97</v>
      </c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</row>
    <row r="50" spans="1:80" ht="9.6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ht="33" customHeight="1" x14ac:dyDescent="0.2">
      <c r="A51" s="294" t="s">
        <v>346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</row>
    <row r="52" spans="1:80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</row>
    <row r="53" spans="1:80" ht="30" customHeight="1" x14ac:dyDescent="0.25">
      <c r="A53" s="375" t="s">
        <v>114</v>
      </c>
      <c r="B53" s="376"/>
      <c r="C53" s="376"/>
      <c r="D53" s="377"/>
      <c r="E53" s="359" t="s">
        <v>26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359" t="s">
        <v>115</v>
      </c>
      <c r="AB53" s="199"/>
      <c r="AC53" s="199"/>
      <c r="AD53" s="199"/>
      <c r="AE53" s="199"/>
      <c r="AF53" s="199"/>
      <c r="AG53" s="199"/>
      <c r="AH53" s="199"/>
      <c r="AI53" s="199"/>
      <c r="AJ53" s="375" t="s">
        <v>116</v>
      </c>
      <c r="AK53" s="436"/>
      <c r="AL53" s="436"/>
      <c r="AM53" s="436"/>
      <c r="AN53" s="436"/>
      <c r="AO53" s="436"/>
      <c r="AP53" s="436"/>
      <c r="AQ53" s="436"/>
      <c r="AR53" s="436"/>
      <c r="AS53" s="436"/>
      <c r="AT53" s="437"/>
      <c r="AU53" s="375" t="s">
        <v>117</v>
      </c>
      <c r="AV53" s="436"/>
      <c r="AW53" s="436"/>
      <c r="AX53" s="436"/>
      <c r="AY53" s="436"/>
      <c r="AZ53" s="436"/>
      <c r="BA53" s="436"/>
      <c r="BB53" s="436"/>
      <c r="BC53" s="436"/>
      <c r="BD53" s="437"/>
      <c r="BE53" s="359" t="s">
        <v>118</v>
      </c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</row>
    <row r="54" spans="1:80" ht="32.25" customHeight="1" x14ac:dyDescent="0.2">
      <c r="A54" s="378"/>
      <c r="B54" s="379"/>
      <c r="C54" s="379"/>
      <c r="D54" s="380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438"/>
      <c r="AK54" s="439"/>
      <c r="AL54" s="439"/>
      <c r="AM54" s="439"/>
      <c r="AN54" s="439"/>
      <c r="AO54" s="439"/>
      <c r="AP54" s="439"/>
      <c r="AQ54" s="439"/>
      <c r="AR54" s="439"/>
      <c r="AS54" s="439"/>
      <c r="AT54" s="440"/>
      <c r="AU54" s="438"/>
      <c r="AV54" s="439"/>
      <c r="AW54" s="439"/>
      <c r="AX54" s="439"/>
      <c r="AY54" s="439"/>
      <c r="AZ54" s="439"/>
      <c r="BA54" s="439"/>
      <c r="BB54" s="439"/>
      <c r="BC54" s="439"/>
      <c r="BD54" s="440"/>
      <c r="BE54" s="359" t="s">
        <v>201</v>
      </c>
      <c r="BF54" s="199"/>
      <c r="BG54" s="199"/>
      <c r="BH54" s="199"/>
      <c r="BI54" s="199"/>
      <c r="BJ54" s="199"/>
      <c r="BK54" s="199"/>
      <c r="BL54" s="199"/>
      <c r="BM54" s="199"/>
      <c r="BN54" s="359" t="s">
        <v>199</v>
      </c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</row>
    <row r="55" spans="1:80" s="29" customFormat="1" ht="10.5" customHeight="1" x14ac:dyDescent="0.15">
      <c r="A55" s="378"/>
      <c r="B55" s="379"/>
      <c r="C55" s="379"/>
      <c r="D55" s="380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438"/>
      <c r="AK55" s="439"/>
      <c r="AL55" s="439"/>
      <c r="AM55" s="439"/>
      <c r="AN55" s="439"/>
      <c r="AO55" s="439"/>
      <c r="AP55" s="439"/>
      <c r="AQ55" s="439"/>
      <c r="AR55" s="439"/>
      <c r="AS55" s="439"/>
      <c r="AT55" s="440"/>
      <c r="AU55" s="438"/>
      <c r="AV55" s="439"/>
      <c r="AW55" s="439"/>
      <c r="AX55" s="439"/>
      <c r="AY55" s="439"/>
      <c r="AZ55" s="439"/>
      <c r="BA55" s="439"/>
      <c r="BB55" s="439"/>
      <c r="BC55" s="439"/>
      <c r="BD55" s="440"/>
      <c r="BE55" s="199"/>
      <c r="BF55" s="199"/>
      <c r="BG55" s="199"/>
      <c r="BH55" s="199"/>
      <c r="BI55" s="199"/>
      <c r="BJ55" s="199"/>
      <c r="BK55" s="199"/>
      <c r="BL55" s="199"/>
      <c r="BM55" s="199"/>
      <c r="BN55" s="359" t="s">
        <v>394</v>
      </c>
      <c r="BO55" s="199"/>
      <c r="BP55" s="199"/>
      <c r="BQ55" s="199"/>
      <c r="BR55" s="199"/>
      <c r="BS55" s="199"/>
      <c r="BT55" s="199"/>
      <c r="BU55" s="199"/>
      <c r="BV55" s="199"/>
      <c r="BW55" s="359" t="s">
        <v>415</v>
      </c>
      <c r="BX55" s="199"/>
      <c r="BY55" s="199"/>
      <c r="BZ55" s="199"/>
      <c r="CA55" s="199"/>
      <c r="CB55" s="199"/>
    </row>
    <row r="56" spans="1:80" x14ac:dyDescent="0.2">
      <c r="A56" s="381"/>
      <c r="B56" s="382"/>
      <c r="C56" s="382"/>
      <c r="D56" s="383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441"/>
      <c r="AK56" s="442"/>
      <c r="AL56" s="442"/>
      <c r="AM56" s="442"/>
      <c r="AN56" s="442"/>
      <c r="AO56" s="442"/>
      <c r="AP56" s="442"/>
      <c r="AQ56" s="442"/>
      <c r="AR56" s="442"/>
      <c r="AS56" s="442"/>
      <c r="AT56" s="443"/>
      <c r="AU56" s="441"/>
      <c r="AV56" s="442"/>
      <c r="AW56" s="442"/>
      <c r="AX56" s="442"/>
      <c r="AY56" s="442"/>
      <c r="AZ56" s="442"/>
      <c r="BA56" s="442"/>
      <c r="BB56" s="442"/>
      <c r="BC56" s="442"/>
      <c r="BD56" s="443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</row>
    <row r="57" spans="1:80" ht="15" x14ac:dyDescent="0.2">
      <c r="A57" s="536">
        <v>1</v>
      </c>
      <c r="B57" s="537"/>
      <c r="C57" s="537"/>
      <c r="D57" s="538"/>
      <c r="E57" s="357">
        <v>2</v>
      </c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357">
        <v>3</v>
      </c>
      <c r="AB57" s="288"/>
      <c r="AC57" s="288"/>
      <c r="AD57" s="288"/>
      <c r="AE57" s="288"/>
      <c r="AF57" s="288"/>
      <c r="AG57" s="288"/>
      <c r="AH57" s="288"/>
      <c r="AI57" s="288"/>
      <c r="AJ57" s="536">
        <v>4</v>
      </c>
      <c r="AK57" s="537"/>
      <c r="AL57" s="537"/>
      <c r="AM57" s="537"/>
      <c r="AN57" s="537"/>
      <c r="AO57" s="537"/>
      <c r="AP57" s="537"/>
      <c r="AQ57" s="537"/>
      <c r="AR57" s="537"/>
      <c r="AS57" s="537"/>
      <c r="AT57" s="538"/>
      <c r="AU57" s="536">
        <v>5</v>
      </c>
      <c r="AV57" s="537"/>
      <c r="AW57" s="537"/>
      <c r="AX57" s="537"/>
      <c r="AY57" s="537"/>
      <c r="AZ57" s="537"/>
      <c r="BA57" s="537"/>
      <c r="BB57" s="537"/>
      <c r="BC57" s="537"/>
      <c r="BD57" s="538"/>
      <c r="BE57" s="357">
        <v>6</v>
      </c>
      <c r="BF57" s="288"/>
      <c r="BG57" s="288"/>
      <c r="BH57" s="288"/>
      <c r="BI57" s="288"/>
      <c r="BJ57" s="288"/>
      <c r="BK57" s="288"/>
      <c r="BL57" s="288"/>
      <c r="BM57" s="288"/>
      <c r="BN57" s="357">
        <v>7</v>
      </c>
      <c r="BO57" s="288"/>
      <c r="BP57" s="288"/>
      <c r="BQ57" s="288"/>
      <c r="BR57" s="288"/>
      <c r="BS57" s="288"/>
      <c r="BT57" s="288"/>
      <c r="BU57" s="288"/>
      <c r="BV57" s="288"/>
      <c r="BW57" s="391">
        <v>8</v>
      </c>
      <c r="BX57" s="391"/>
      <c r="BY57" s="391"/>
      <c r="BZ57" s="391"/>
      <c r="CA57" s="391"/>
      <c r="CB57" s="391"/>
    </row>
    <row r="58" spans="1:80" ht="42.6" customHeight="1" x14ac:dyDescent="0.2">
      <c r="A58" s="536" t="s">
        <v>108</v>
      </c>
      <c r="B58" s="537"/>
      <c r="C58" s="537"/>
      <c r="D58" s="538"/>
      <c r="E58" s="431" t="s">
        <v>119</v>
      </c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357"/>
      <c r="AB58" s="288"/>
      <c r="AC58" s="288"/>
      <c r="AD58" s="288"/>
      <c r="AE58" s="288"/>
      <c r="AF58" s="288"/>
      <c r="AG58" s="288"/>
      <c r="AH58" s="288"/>
      <c r="AI58" s="288"/>
      <c r="AJ58" s="536"/>
      <c r="AK58" s="537"/>
      <c r="AL58" s="537"/>
      <c r="AM58" s="537"/>
      <c r="AN58" s="537"/>
      <c r="AO58" s="537"/>
      <c r="AP58" s="537"/>
      <c r="AQ58" s="537"/>
      <c r="AR58" s="537"/>
      <c r="AS58" s="537"/>
      <c r="AT58" s="538"/>
      <c r="AU58" s="536"/>
      <c r="AV58" s="537"/>
      <c r="AW58" s="537"/>
      <c r="AX58" s="537"/>
      <c r="AY58" s="537"/>
      <c r="AZ58" s="537"/>
      <c r="BA58" s="537"/>
      <c r="BB58" s="537"/>
      <c r="BC58" s="537"/>
      <c r="BD58" s="538"/>
      <c r="BE58" s="505">
        <v>120000</v>
      </c>
      <c r="BF58" s="506"/>
      <c r="BG58" s="506"/>
      <c r="BH58" s="506"/>
      <c r="BI58" s="506"/>
      <c r="BJ58" s="506"/>
      <c r="BK58" s="506"/>
      <c r="BL58" s="506"/>
      <c r="BM58" s="506"/>
      <c r="BN58" s="505">
        <v>120000</v>
      </c>
      <c r="BO58" s="506"/>
      <c r="BP58" s="506"/>
      <c r="BQ58" s="506"/>
      <c r="BR58" s="506"/>
      <c r="BS58" s="506"/>
      <c r="BT58" s="506"/>
      <c r="BU58" s="506"/>
      <c r="BV58" s="506"/>
      <c r="BW58" s="505">
        <v>120000</v>
      </c>
      <c r="BX58" s="506"/>
      <c r="BY58" s="506"/>
      <c r="BZ58" s="506"/>
      <c r="CA58" s="506"/>
      <c r="CB58" s="506"/>
    </row>
    <row r="59" spans="1:80" ht="15" x14ac:dyDescent="0.25">
      <c r="A59" s="392"/>
      <c r="B59" s="393"/>
      <c r="C59" s="393"/>
      <c r="D59" s="394"/>
      <c r="E59" s="614" t="s">
        <v>31</v>
      </c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363"/>
      <c r="AB59" s="364"/>
      <c r="AC59" s="364"/>
      <c r="AD59" s="364"/>
      <c r="AE59" s="364"/>
      <c r="AF59" s="364"/>
      <c r="AG59" s="364"/>
      <c r="AH59" s="364"/>
      <c r="AI59" s="364"/>
      <c r="AJ59" s="398" t="s">
        <v>5</v>
      </c>
      <c r="AK59" s="399"/>
      <c r="AL59" s="399"/>
      <c r="AM59" s="399"/>
      <c r="AN59" s="399"/>
      <c r="AO59" s="399"/>
      <c r="AP59" s="399"/>
      <c r="AQ59" s="399"/>
      <c r="AR59" s="399"/>
      <c r="AS59" s="399"/>
      <c r="AT59" s="400"/>
      <c r="AU59" s="398" t="s">
        <v>5</v>
      </c>
      <c r="AV59" s="399"/>
      <c r="AW59" s="399"/>
      <c r="AX59" s="399"/>
      <c r="AY59" s="399"/>
      <c r="AZ59" s="399"/>
      <c r="BA59" s="399"/>
      <c r="BB59" s="399"/>
      <c r="BC59" s="399"/>
      <c r="BD59" s="400"/>
      <c r="BE59" s="573">
        <f>SUM(BE58)</f>
        <v>120000</v>
      </c>
      <c r="BF59" s="574"/>
      <c r="BG59" s="574"/>
      <c r="BH59" s="574"/>
      <c r="BI59" s="574"/>
      <c r="BJ59" s="574"/>
      <c r="BK59" s="574"/>
      <c r="BL59" s="574"/>
      <c r="BM59" s="574"/>
      <c r="BN59" s="573">
        <f>SUM(BN58)</f>
        <v>120000</v>
      </c>
      <c r="BO59" s="574"/>
      <c r="BP59" s="574"/>
      <c r="BQ59" s="574"/>
      <c r="BR59" s="574"/>
      <c r="BS59" s="574"/>
      <c r="BT59" s="574"/>
      <c r="BU59" s="574"/>
      <c r="BV59" s="574"/>
      <c r="BW59" s="469">
        <f>SUM(BW58:CA58)</f>
        <v>120000</v>
      </c>
      <c r="BX59" s="469"/>
      <c r="BY59" s="469"/>
      <c r="BZ59" s="469"/>
      <c r="CA59" s="469"/>
      <c r="CB59" s="469"/>
    </row>
    <row r="61" spans="1:80" ht="33" hidden="1" customHeight="1" x14ac:dyDescent="0.2">
      <c r="A61" s="294" t="s">
        <v>347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</row>
    <row r="62" spans="1:80" ht="10.15" hidden="1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1.6" hidden="1" customHeight="1" x14ac:dyDescent="0.2">
      <c r="A63" s="339" t="s">
        <v>19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23" t="s">
        <v>95</v>
      </c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</row>
    <row r="64" spans="1:80" ht="9.6" hidden="1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1" ht="21.6" hidden="1" customHeight="1" x14ac:dyDescent="0.2">
      <c r="A65" s="10" t="s">
        <v>21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23" t="s">
        <v>120</v>
      </c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</row>
    <row r="66" spans="1:81" ht="14.25" hidden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1" ht="15" hidden="1" x14ac:dyDescent="0.25">
      <c r="A67" s="10" t="s">
        <v>23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325" t="s">
        <v>97</v>
      </c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</row>
    <row r="68" spans="1:81" ht="15.75" hidden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1:81" ht="13.15" hidden="1" customHeight="1" x14ac:dyDescent="0.25">
      <c r="A69" s="359" t="s">
        <v>114</v>
      </c>
      <c r="B69" s="359"/>
      <c r="C69" s="359"/>
      <c r="D69" s="359"/>
      <c r="E69" s="359" t="s">
        <v>26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359" t="s">
        <v>115</v>
      </c>
      <c r="AB69" s="199"/>
      <c r="AC69" s="199"/>
      <c r="AD69" s="199"/>
      <c r="AE69" s="199"/>
      <c r="AF69" s="199"/>
      <c r="AG69" s="199"/>
      <c r="AH69" s="199"/>
      <c r="AI69" s="199"/>
      <c r="AJ69" s="375" t="s">
        <v>116</v>
      </c>
      <c r="AK69" s="376"/>
      <c r="AL69" s="376"/>
      <c r="AM69" s="376"/>
      <c r="AN69" s="376"/>
      <c r="AO69" s="376"/>
      <c r="AP69" s="376"/>
      <c r="AQ69" s="376"/>
      <c r="AR69" s="376"/>
      <c r="AS69" s="376"/>
      <c r="AT69" s="377"/>
      <c r="AU69" s="375" t="s">
        <v>117</v>
      </c>
      <c r="AV69" s="376"/>
      <c r="AW69" s="376"/>
      <c r="AX69" s="376"/>
      <c r="AY69" s="376"/>
      <c r="AZ69" s="376"/>
      <c r="BA69" s="376"/>
      <c r="BB69" s="376"/>
      <c r="BC69" s="376"/>
      <c r="BD69" s="377"/>
      <c r="BE69" s="359" t="s">
        <v>118</v>
      </c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30"/>
      <c r="BS69" s="430"/>
      <c r="BT69" s="430"/>
      <c r="BU69" s="430"/>
      <c r="BV69" s="430"/>
      <c r="BW69" s="430"/>
      <c r="BX69" s="430"/>
      <c r="BY69" s="430"/>
      <c r="BZ69" s="430"/>
      <c r="CA69" s="430"/>
      <c r="CB69" s="430"/>
    </row>
    <row r="70" spans="1:81" ht="15" hidden="1" x14ac:dyDescent="0.2">
      <c r="A70" s="359"/>
      <c r="B70" s="359"/>
      <c r="C70" s="359"/>
      <c r="D70" s="35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378"/>
      <c r="AK70" s="379"/>
      <c r="AL70" s="379"/>
      <c r="AM70" s="379"/>
      <c r="AN70" s="379"/>
      <c r="AO70" s="379"/>
      <c r="AP70" s="379"/>
      <c r="AQ70" s="379"/>
      <c r="AR70" s="379"/>
      <c r="AS70" s="379"/>
      <c r="AT70" s="380"/>
      <c r="AU70" s="378"/>
      <c r="AV70" s="379"/>
      <c r="AW70" s="379"/>
      <c r="AX70" s="379"/>
      <c r="AY70" s="379"/>
      <c r="AZ70" s="379"/>
      <c r="BA70" s="379"/>
      <c r="BB70" s="379"/>
      <c r="BC70" s="379"/>
      <c r="BD70" s="380"/>
      <c r="BE70" s="359" t="s">
        <v>198</v>
      </c>
      <c r="BF70" s="199"/>
      <c r="BG70" s="199"/>
      <c r="BH70" s="199"/>
      <c r="BI70" s="199"/>
      <c r="BJ70" s="199"/>
      <c r="BK70" s="199"/>
      <c r="BL70" s="199"/>
      <c r="BM70" s="199"/>
      <c r="BN70" s="359" t="s">
        <v>199</v>
      </c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</row>
    <row r="71" spans="1:81" hidden="1" x14ac:dyDescent="0.2">
      <c r="A71" s="359"/>
      <c r="B71" s="359"/>
      <c r="C71" s="359"/>
      <c r="D71" s="35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378"/>
      <c r="AK71" s="379"/>
      <c r="AL71" s="379"/>
      <c r="AM71" s="379"/>
      <c r="AN71" s="379"/>
      <c r="AO71" s="379"/>
      <c r="AP71" s="379"/>
      <c r="AQ71" s="379"/>
      <c r="AR71" s="379"/>
      <c r="AS71" s="379"/>
      <c r="AT71" s="380"/>
      <c r="AU71" s="378"/>
      <c r="AV71" s="379"/>
      <c r="AW71" s="379"/>
      <c r="AX71" s="379"/>
      <c r="AY71" s="379"/>
      <c r="AZ71" s="379"/>
      <c r="BA71" s="379"/>
      <c r="BB71" s="379"/>
      <c r="BC71" s="379"/>
      <c r="BD71" s="380"/>
      <c r="BE71" s="199"/>
      <c r="BF71" s="199"/>
      <c r="BG71" s="199"/>
      <c r="BH71" s="199"/>
      <c r="BI71" s="199"/>
      <c r="BJ71" s="199"/>
      <c r="BK71" s="199"/>
      <c r="BL71" s="199"/>
      <c r="BM71" s="199"/>
      <c r="BN71" s="359" t="s">
        <v>200</v>
      </c>
      <c r="BO71" s="199"/>
      <c r="BP71" s="199"/>
      <c r="BQ71" s="199"/>
      <c r="BR71" s="199"/>
      <c r="BS71" s="199"/>
      <c r="BT71" s="199"/>
      <c r="BU71" s="199"/>
      <c r="BV71" s="199"/>
      <c r="BW71" s="359" t="s">
        <v>201</v>
      </c>
      <c r="BX71" s="199"/>
      <c r="BY71" s="199"/>
      <c r="BZ71" s="199"/>
      <c r="CA71" s="199"/>
      <c r="CB71" s="199"/>
    </row>
    <row r="72" spans="1:81" hidden="1" x14ac:dyDescent="0.2">
      <c r="A72" s="359"/>
      <c r="B72" s="359"/>
      <c r="C72" s="359"/>
      <c r="D72" s="35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381"/>
      <c r="AK72" s="382"/>
      <c r="AL72" s="382"/>
      <c r="AM72" s="382"/>
      <c r="AN72" s="382"/>
      <c r="AO72" s="382"/>
      <c r="AP72" s="382"/>
      <c r="AQ72" s="382"/>
      <c r="AR72" s="382"/>
      <c r="AS72" s="382"/>
      <c r="AT72" s="383"/>
      <c r="AU72" s="381"/>
      <c r="AV72" s="382"/>
      <c r="AW72" s="382"/>
      <c r="AX72" s="382"/>
      <c r="AY72" s="382"/>
      <c r="AZ72" s="382"/>
      <c r="BA72" s="382"/>
      <c r="BB72" s="382"/>
      <c r="BC72" s="382"/>
      <c r="BD72" s="383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</row>
    <row r="73" spans="1:81" ht="15" hidden="1" x14ac:dyDescent="0.2">
      <c r="A73" s="536">
        <v>1</v>
      </c>
      <c r="B73" s="537"/>
      <c r="C73" s="537"/>
      <c r="D73" s="538"/>
      <c r="E73" s="357">
        <v>2</v>
      </c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357">
        <v>3</v>
      </c>
      <c r="AB73" s="288"/>
      <c r="AC73" s="288"/>
      <c r="AD73" s="288"/>
      <c r="AE73" s="288"/>
      <c r="AF73" s="288"/>
      <c r="AG73" s="288"/>
      <c r="AH73" s="288"/>
      <c r="AI73" s="288"/>
      <c r="AJ73" s="536">
        <v>4</v>
      </c>
      <c r="AK73" s="537"/>
      <c r="AL73" s="537"/>
      <c r="AM73" s="537"/>
      <c r="AN73" s="537"/>
      <c r="AO73" s="537"/>
      <c r="AP73" s="537"/>
      <c r="AQ73" s="537"/>
      <c r="AR73" s="537"/>
      <c r="AS73" s="537"/>
      <c r="AT73" s="538"/>
      <c r="AU73" s="536">
        <v>5</v>
      </c>
      <c r="AV73" s="537"/>
      <c r="AW73" s="537"/>
      <c r="AX73" s="537"/>
      <c r="AY73" s="537"/>
      <c r="AZ73" s="537"/>
      <c r="BA73" s="537"/>
      <c r="BB73" s="537"/>
      <c r="BC73" s="537"/>
      <c r="BD73" s="538"/>
      <c r="BE73" s="357">
        <v>6</v>
      </c>
      <c r="BF73" s="288"/>
      <c r="BG73" s="288"/>
      <c r="BH73" s="288"/>
      <c r="BI73" s="288"/>
      <c r="BJ73" s="288"/>
      <c r="BK73" s="288"/>
      <c r="BL73" s="288"/>
      <c r="BM73" s="288"/>
      <c r="BN73" s="357">
        <v>7</v>
      </c>
      <c r="BO73" s="288"/>
      <c r="BP73" s="288">
        <v>6</v>
      </c>
      <c r="BQ73" s="288"/>
      <c r="BR73" s="288"/>
      <c r="BS73" s="288"/>
      <c r="BT73" s="288"/>
      <c r="BU73" s="288"/>
      <c r="BV73" s="288"/>
      <c r="BW73" s="391">
        <v>8</v>
      </c>
      <c r="BX73" s="391"/>
      <c r="BY73" s="391"/>
      <c r="BZ73" s="391"/>
      <c r="CA73" s="391"/>
      <c r="CB73" s="391"/>
    </row>
    <row r="74" spans="1:81" ht="87.6" hidden="1" customHeight="1" x14ac:dyDescent="0.2">
      <c r="A74" s="536" t="s">
        <v>108</v>
      </c>
      <c r="B74" s="537"/>
      <c r="C74" s="537"/>
      <c r="D74" s="538"/>
      <c r="E74" s="431" t="s">
        <v>121</v>
      </c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357"/>
      <c r="AB74" s="288"/>
      <c r="AC74" s="288"/>
      <c r="AD74" s="288"/>
      <c r="AE74" s="288"/>
      <c r="AF74" s="288"/>
      <c r="AG74" s="288"/>
      <c r="AH74" s="288"/>
      <c r="AI74" s="288"/>
      <c r="AJ74" s="536"/>
      <c r="AK74" s="537"/>
      <c r="AL74" s="537"/>
      <c r="AM74" s="537"/>
      <c r="AN74" s="537"/>
      <c r="AO74" s="537"/>
      <c r="AP74" s="537"/>
      <c r="AQ74" s="537"/>
      <c r="AR74" s="537"/>
      <c r="AS74" s="537"/>
      <c r="AT74" s="538"/>
      <c r="AU74" s="536"/>
      <c r="AV74" s="537"/>
      <c r="AW74" s="537"/>
      <c r="AX74" s="537"/>
      <c r="AY74" s="537"/>
      <c r="AZ74" s="537"/>
      <c r="BA74" s="537"/>
      <c r="BB74" s="537"/>
      <c r="BC74" s="537"/>
      <c r="BD74" s="538"/>
      <c r="BE74" s="357">
        <v>0</v>
      </c>
      <c r="BF74" s="288"/>
      <c r="BG74" s="288"/>
      <c r="BH74" s="288"/>
      <c r="BI74" s="288"/>
      <c r="BJ74" s="288"/>
      <c r="BK74" s="288"/>
      <c r="BL74" s="288"/>
      <c r="BM74" s="288"/>
      <c r="BN74" s="357">
        <v>0</v>
      </c>
      <c r="BO74" s="288"/>
      <c r="BP74" s="288"/>
      <c r="BQ74" s="288"/>
      <c r="BR74" s="288"/>
      <c r="BS74" s="288"/>
      <c r="BT74" s="288"/>
      <c r="BU74" s="288"/>
      <c r="BV74" s="288"/>
      <c r="BW74" s="391">
        <v>0</v>
      </c>
      <c r="BX74" s="391"/>
      <c r="BY74" s="391"/>
      <c r="BZ74" s="391"/>
      <c r="CA74" s="391"/>
      <c r="CB74" s="391"/>
    </row>
    <row r="75" spans="1:81" ht="19.149999999999999" hidden="1" customHeight="1" x14ac:dyDescent="0.25">
      <c r="A75" s="392"/>
      <c r="B75" s="393"/>
      <c r="C75" s="393"/>
      <c r="D75" s="394"/>
      <c r="E75" s="614" t="s">
        <v>31</v>
      </c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5"/>
      <c r="Y75" s="615"/>
      <c r="Z75" s="615"/>
      <c r="AA75" s="363"/>
      <c r="AB75" s="364"/>
      <c r="AC75" s="364"/>
      <c r="AD75" s="364"/>
      <c r="AE75" s="364"/>
      <c r="AF75" s="364"/>
      <c r="AG75" s="364"/>
      <c r="AH75" s="364"/>
      <c r="AI75" s="364"/>
      <c r="AJ75" s="398" t="s">
        <v>5</v>
      </c>
      <c r="AK75" s="399"/>
      <c r="AL75" s="399"/>
      <c r="AM75" s="399"/>
      <c r="AN75" s="399"/>
      <c r="AO75" s="399"/>
      <c r="AP75" s="399"/>
      <c r="AQ75" s="399"/>
      <c r="AR75" s="399"/>
      <c r="AS75" s="399"/>
      <c r="AT75" s="400"/>
      <c r="AU75" s="398" t="s">
        <v>5</v>
      </c>
      <c r="AV75" s="399"/>
      <c r="AW75" s="399"/>
      <c r="AX75" s="399"/>
      <c r="AY75" s="399"/>
      <c r="AZ75" s="399"/>
      <c r="BA75" s="399"/>
      <c r="BB75" s="399"/>
      <c r="BC75" s="399"/>
      <c r="BD75" s="400"/>
      <c r="BE75" s="371">
        <v>0</v>
      </c>
      <c r="BF75" s="616"/>
      <c r="BG75" s="616"/>
      <c r="BH75" s="616"/>
      <c r="BI75" s="616"/>
      <c r="BJ75" s="616"/>
      <c r="BK75" s="616"/>
      <c r="BL75" s="616"/>
      <c r="BM75" s="616"/>
      <c r="BN75" s="371">
        <v>0</v>
      </c>
      <c r="BO75" s="616"/>
      <c r="BP75" s="616">
        <f>BP74</f>
        <v>0</v>
      </c>
      <c r="BQ75" s="616"/>
      <c r="BR75" s="616"/>
      <c r="BS75" s="616"/>
      <c r="BT75" s="616"/>
      <c r="BU75" s="616"/>
      <c r="BV75" s="616"/>
      <c r="BW75" s="617">
        <v>0</v>
      </c>
      <c r="BX75" s="617"/>
      <c r="BY75" s="617"/>
      <c r="BZ75" s="617"/>
      <c r="CA75" s="617"/>
      <c r="CB75" s="617"/>
    </row>
    <row r="76" spans="1:81" ht="11.45" customHeight="1" x14ac:dyDescent="0.2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1" x14ac:dyDescent="0.2">
      <c r="A77" s="294" t="s">
        <v>458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</row>
    <row r="78" spans="1:81" x14ac:dyDescent="0.2">
      <c r="A78" s="294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</row>
    <row r="79" spans="1:81" ht="17.25" customHeight="1" x14ac:dyDescent="0.2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</row>
    <row r="80" spans="1:81" ht="11.4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8" t="e">
        <f>#REF!*#REF!</f>
        <v>#REF!</v>
      </c>
    </row>
    <row r="81" spans="1:81" ht="18.75" customHeight="1" x14ac:dyDescent="0.2">
      <c r="A81" s="339" t="s">
        <v>19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23" t="s">
        <v>95</v>
      </c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8" t="e">
        <f>#REF!*#REF!</f>
        <v>#REF!</v>
      </c>
    </row>
    <row r="82" spans="1:81" ht="12.6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8" t="e">
        <f>#REF!*#REF!</f>
        <v>#REF!</v>
      </c>
    </row>
    <row r="83" spans="1:81" ht="14.25" x14ac:dyDescent="0.2">
      <c r="A83" s="10" t="s">
        <v>21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323" t="s">
        <v>122</v>
      </c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</row>
    <row r="84" spans="1:81" ht="6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1" ht="33" customHeight="1" x14ac:dyDescent="0.25">
      <c r="A85" s="10" t="s">
        <v>23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325" t="s">
        <v>97</v>
      </c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  <c r="BV85" s="325"/>
      <c r="BW85" s="325"/>
      <c r="BX85" s="325"/>
      <c r="BY85" s="325"/>
      <c r="BZ85" s="325"/>
      <c r="CA85" s="325"/>
      <c r="CB85" s="325"/>
    </row>
    <row r="86" spans="1:81" ht="1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1" ht="23.45" customHeight="1" x14ac:dyDescent="0.25">
      <c r="A87" s="375" t="s">
        <v>25</v>
      </c>
      <c r="B87" s="376"/>
      <c r="C87" s="376"/>
      <c r="D87" s="377"/>
      <c r="E87" s="359" t="s">
        <v>123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546" t="s">
        <v>124</v>
      </c>
      <c r="AX87" s="547"/>
      <c r="AY87" s="547"/>
      <c r="AZ87" s="547"/>
      <c r="BA87" s="547"/>
      <c r="BB87" s="547"/>
      <c r="BC87" s="547"/>
      <c r="BD87" s="547"/>
      <c r="BE87" s="547"/>
      <c r="BF87" s="547"/>
      <c r="BG87" s="359" t="s">
        <v>125</v>
      </c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322"/>
      <c r="BZ87" s="322"/>
      <c r="CA87" s="322"/>
      <c r="CB87" s="322"/>
    </row>
    <row r="88" spans="1:81" ht="9.75" customHeight="1" x14ac:dyDescent="0.2">
      <c r="A88" s="378"/>
      <c r="B88" s="379"/>
      <c r="C88" s="379"/>
      <c r="D88" s="380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547"/>
      <c r="AX88" s="547"/>
      <c r="AY88" s="547"/>
      <c r="AZ88" s="547"/>
      <c r="BA88" s="547"/>
      <c r="BB88" s="547"/>
      <c r="BC88" s="547"/>
      <c r="BD88" s="547"/>
      <c r="BE88" s="547"/>
      <c r="BF88" s="547"/>
      <c r="BG88" s="359" t="s">
        <v>201</v>
      </c>
      <c r="BH88" s="199"/>
      <c r="BI88" s="199"/>
      <c r="BJ88" s="199"/>
      <c r="BK88" s="199"/>
      <c r="BL88" s="199"/>
      <c r="BM88" s="199"/>
      <c r="BN88" s="199"/>
      <c r="BO88" s="199"/>
      <c r="BP88" s="409" t="s">
        <v>199</v>
      </c>
      <c r="BQ88" s="322"/>
      <c r="BR88" s="322"/>
      <c r="BS88" s="322"/>
      <c r="BT88" s="322"/>
      <c r="BU88" s="322"/>
      <c r="BV88" s="322"/>
      <c r="BW88" s="322"/>
      <c r="BX88" s="322"/>
      <c r="BY88" s="322"/>
      <c r="BZ88" s="322"/>
      <c r="CA88" s="322"/>
      <c r="CB88" s="322"/>
    </row>
    <row r="89" spans="1:81" ht="13.5" customHeight="1" x14ac:dyDescent="0.2">
      <c r="A89" s="378"/>
      <c r="B89" s="379"/>
      <c r="C89" s="379"/>
      <c r="D89" s="380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547"/>
      <c r="AX89" s="547"/>
      <c r="AY89" s="547"/>
      <c r="AZ89" s="547"/>
      <c r="BA89" s="547"/>
      <c r="BB89" s="547"/>
      <c r="BC89" s="547"/>
      <c r="BD89" s="547"/>
      <c r="BE89" s="547"/>
      <c r="BF89" s="547"/>
      <c r="BG89" s="199"/>
      <c r="BH89" s="199"/>
      <c r="BI89" s="199"/>
      <c r="BJ89" s="199"/>
      <c r="BK89" s="199"/>
      <c r="BL89" s="199"/>
      <c r="BM89" s="199"/>
      <c r="BN89" s="199"/>
      <c r="BO89" s="199"/>
      <c r="BP89" s="322"/>
      <c r="BQ89" s="322"/>
      <c r="BR89" s="322"/>
      <c r="BS89" s="322"/>
      <c r="BT89" s="322"/>
      <c r="BU89" s="322"/>
      <c r="BV89" s="322"/>
      <c r="BW89" s="322"/>
      <c r="BX89" s="322"/>
      <c r="BY89" s="322"/>
      <c r="BZ89" s="322"/>
      <c r="CA89" s="322"/>
      <c r="CB89" s="322"/>
    </row>
    <row r="90" spans="1:81" ht="22.9" customHeight="1" x14ac:dyDescent="0.2">
      <c r="A90" s="381"/>
      <c r="B90" s="382"/>
      <c r="C90" s="382"/>
      <c r="D90" s="383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547"/>
      <c r="AX90" s="547"/>
      <c r="AY90" s="547"/>
      <c r="AZ90" s="547"/>
      <c r="BA90" s="547"/>
      <c r="BB90" s="547"/>
      <c r="BC90" s="547"/>
      <c r="BD90" s="547"/>
      <c r="BE90" s="547"/>
      <c r="BF90" s="547"/>
      <c r="BG90" s="199"/>
      <c r="BH90" s="199"/>
      <c r="BI90" s="199"/>
      <c r="BJ90" s="199"/>
      <c r="BK90" s="199"/>
      <c r="BL90" s="199"/>
      <c r="BM90" s="199"/>
      <c r="BN90" s="199"/>
      <c r="BO90" s="199"/>
      <c r="BP90" s="385" t="s">
        <v>394</v>
      </c>
      <c r="BQ90" s="548"/>
      <c r="BR90" s="548"/>
      <c r="BS90" s="548"/>
      <c r="BT90" s="548"/>
      <c r="BU90" s="548"/>
      <c r="BV90" s="548"/>
      <c r="BW90" s="549"/>
      <c r="BX90" s="359" t="s">
        <v>415</v>
      </c>
      <c r="BY90" s="199"/>
      <c r="BZ90" s="199"/>
      <c r="CA90" s="199"/>
      <c r="CB90" s="199"/>
    </row>
    <row r="91" spans="1:81" ht="14.45" customHeight="1" x14ac:dyDescent="0.25">
      <c r="A91" s="357">
        <v>1</v>
      </c>
      <c r="B91" s="357"/>
      <c r="C91" s="357"/>
      <c r="D91" s="357"/>
      <c r="E91" s="550">
        <v>2</v>
      </c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2">
        <v>3</v>
      </c>
      <c r="AX91" s="390"/>
      <c r="AY91" s="390"/>
      <c r="AZ91" s="390"/>
      <c r="BA91" s="390"/>
      <c r="BB91" s="390"/>
      <c r="BC91" s="390"/>
      <c r="BD91" s="390"/>
      <c r="BE91" s="390"/>
      <c r="BF91" s="390"/>
      <c r="BG91" s="552">
        <v>4</v>
      </c>
      <c r="BH91" s="390"/>
      <c r="BI91" s="390"/>
      <c r="BJ91" s="390"/>
      <c r="BK91" s="390"/>
      <c r="BL91" s="390"/>
      <c r="BM91" s="390"/>
      <c r="BN91" s="390"/>
      <c r="BO91" s="390"/>
      <c r="BP91" s="357">
        <v>5</v>
      </c>
      <c r="BQ91" s="390"/>
      <c r="BR91" s="390"/>
      <c r="BS91" s="390"/>
      <c r="BT91" s="390"/>
      <c r="BU91" s="390"/>
      <c r="BV91" s="390"/>
      <c r="BW91" s="390"/>
      <c r="BX91" s="357">
        <v>6</v>
      </c>
      <c r="BY91" s="288"/>
      <c r="BZ91" s="288"/>
      <c r="CA91" s="288"/>
      <c r="CB91" s="288"/>
    </row>
    <row r="92" spans="1:81" ht="23.45" customHeight="1" x14ac:dyDescent="0.2">
      <c r="A92" s="431">
        <v>1</v>
      </c>
      <c r="B92" s="431"/>
      <c r="C92" s="431"/>
      <c r="D92" s="431"/>
      <c r="E92" s="489" t="s">
        <v>126</v>
      </c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1"/>
      <c r="AW92" s="540">
        <f>BQ21+BE59</f>
        <v>28216491</v>
      </c>
      <c r="AX92" s="541"/>
      <c r="AY92" s="541"/>
      <c r="AZ92" s="541"/>
      <c r="BA92" s="541"/>
      <c r="BB92" s="541"/>
      <c r="BC92" s="541"/>
      <c r="BD92" s="541"/>
      <c r="BE92" s="541" t="s">
        <v>5</v>
      </c>
      <c r="BF92" s="541"/>
      <c r="BG92" s="542">
        <f>BG93+BG95</f>
        <v>6207628.0200000005</v>
      </c>
      <c r="BH92" s="543"/>
      <c r="BI92" s="543"/>
      <c r="BJ92" s="543"/>
      <c r="BK92" s="543"/>
      <c r="BL92" s="543"/>
      <c r="BM92" s="543"/>
      <c r="BN92" s="543"/>
      <c r="BO92" s="543"/>
      <c r="BP92" s="544"/>
      <c r="BQ92" s="543"/>
      <c r="BR92" s="543"/>
      <c r="BS92" s="543"/>
      <c r="BT92" s="543"/>
      <c r="BU92" s="543"/>
      <c r="BV92" s="543"/>
      <c r="BW92" s="543"/>
      <c r="BX92" s="544"/>
      <c r="BY92" s="545"/>
      <c r="BZ92" s="545"/>
      <c r="CA92" s="545"/>
      <c r="CB92" s="545"/>
    </row>
    <row r="93" spans="1:81" x14ac:dyDescent="0.2">
      <c r="A93" s="486" t="s">
        <v>127</v>
      </c>
      <c r="B93" s="487"/>
      <c r="C93" s="487"/>
      <c r="D93" s="488"/>
      <c r="E93" s="502" t="s">
        <v>128</v>
      </c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503"/>
      <c r="AL93" s="503"/>
      <c r="AM93" s="503"/>
      <c r="AN93" s="503"/>
      <c r="AO93" s="503"/>
      <c r="AP93" s="503"/>
      <c r="AQ93" s="503"/>
      <c r="AR93" s="503"/>
      <c r="AS93" s="503"/>
      <c r="AT93" s="503"/>
      <c r="AU93" s="503"/>
      <c r="AV93" s="504"/>
      <c r="AW93" s="508"/>
      <c r="AX93" s="509"/>
      <c r="AY93" s="509"/>
      <c r="AZ93" s="509"/>
      <c r="BA93" s="509"/>
      <c r="BB93" s="509"/>
      <c r="BC93" s="509"/>
      <c r="BD93" s="509"/>
      <c r="BE93" s="509"/>
      <c r="BF93" s="510"/>
      <c r="BG93" s="553">
        <f>AW92*22%</f>
        <v>6207628.0200000005</v>
      </c>
      <c r="BH93" s="554"/>
      <c r="BI93" s="554"/>
      <c r="BJ93" s="554"/>
      <c r="BK93" s="554"/>
      <c r="BL93" s="554"/>
      <c r="BM93" s="554"/>
      <c r="BN93" s="554"/>
      <c r="BO93" s="555"/>
      <c r="BP93" s="553"/>
      <c r="BQ93" s="559"/>
      <c r="BR93" s="559"/>
      <c r="BS93" s="559"/>
      <c r="BT93" s="559"/>
      <c r="BU93" s="559"/>
      <c r="BV93" s="559"/>
      <c r="BW93" s="560"/>
      <c r="BX93" s="553"/>
      <c r="BY93" s="554"/>
      <c r="BZ93" s="554"/>
      <c r="CA93" s="554"/>
      <c r="CB93" s="555"/>
      <c r="CC93" s="483"/>
    </row>
    <row r="94" spans="1:81" ht="15.6" customHeight="1" x14ac:dyDescent="0.2">
      <c r="A94" s="497"/>
      <c r="B94" s="498"/>
      <c r="C94" s="498"/>
      <c r="D94" s="499"/>
      <c r="E94" s="564" t="s">
        <v>129</v>
      </c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565"/>
      <c r="AA94" s="565"/>
      <c r="AB94" s="565"/>
      <c r="AC94" s="565"/>
      <c r="AD94" s="565"/>
      <c r="AE94" s="565"/>
      <c r="AF94" s="565"/>
      <c r="AG94" s="565"/>
      <c r="AH94" s="565"/>
      <c r="AI94" s="565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  <c r="AT94" s="565"/>
      <c r="AU94" s="565"/>
      <c r="AV94" s="565"/>
      <c r="AW94" s="511"/>
      <c r="AX94" s="512"/>
      <c r="AY94" s="512"/>
      <c r="AZ94" s="512"/>
      <c r="BA94" s="512"/>
      <c r="BB94" s="512"/>
      <c r="BC94" s="512"/>
      <c r="BD94" s="512"/>
      <c r="BE94" s="512"/>
      <c r="BF94" s="513"/>
      <c r="BG94" s="556"/>
      <c r="BH94" s="557"/>
      <c r="BI94" s="557"/>
      <c r="BJ94" s="557"/>
      <c r="BK94" s="557"/>
      <c r="BL94" s="557"/>
      <c r="BM94" s="557"/>
      <c r="BN94" s="557"/>
      <c r="BO94" s="558"/>
      <c r="BP94" s="561"/>
      <c r="BQ94" s="562"/>
      <c r="BR94" s="562"/>
      <c r="BS94" s="562"/>
      <c r="BT94" s="562"/>
      <c r="BU94" s="562"/>
      <c r="BV94" s="562"/>
      <c r="BW94" s="563"/>
      <c r="BX94" s="556"/>
      <c r="BY94" s="557"/>
      <c r="BZ94" s="557"/>
      <c r="CA94" s="557"/>
      <c r="CB94" s="558"/>
      <c r="CC94" s="484"/>
    </row>
    <row r="95" spans="1:81" x14ac:dyDescent="0.2">
      <c r="A95" s="474" t="s">
        <v>130</v>
      </c>
      <c r="B95" s="475"/>
      <c r="C95" s="475"/>
      <c r="D95" s="476"/>
      <c r="E95" s="431" t="s">
        <v>131</v>
      </c>
      <c r="F95" s="566"/>
      <c r="G95" s="566"/>
      <c r="H95" s="566"/>
      <c r="I95" s="566"/>
      <c r="J95" s="566"/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6"/>
      <c r="X95" s="566"/>
      <c r="Y95" s="566"/>
      <c r="Z95" s="566"/>
      <c r="AA95" s="566"/>
      <c r="AB95" s="566"/>
      <c r="AC95" s="566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  <c r="AP95" s="566"/>
      <c r="AQ95" s="566"/>
      <c r="AR95" s="566"/>
      <c r="AS95" s="566"/>
      <c r="AT95" s="566"/>
      <c r="AU95" s="566"/>
      <c r="AV95" s="566"/>
      <c r="AW95" s="428"/>
      <c r="AX95" s="541"/>
      <c r="AY95" s="541"/>
      <c r="AZ95" s="541"/>
      <c r="BA95" s="541"/>
      <c r="BB95" s="541"/>
      <c r="BC95" s="541"/>
      <c r="BD95" s="541"/>
      <c r="BE95" s="541"/>
      <c r="BF95" s="541"/>
      <c r="BG95" s="505"/>
      <c r="BH95" s="506"/>
      <c r="BI95" s="506"/>
      <c r="BJ95" s="506"/>
      <c r="BK95" s="506"/>
      <c r="BL95" s="506"/>
      <c r="BM95" s="506"/>
      <c r="BN95" s="506"/>
      <c r="BO95" s="506"/>
      <c r="BP95" s="505"/>
      <c r="BQ95" s="507"/>
      <c r="BR95" s="507"/>
      <c r="BS95" s="507"/>
      <c r="BT95" s="507"/>
      <c r="BU95" s="507"/>
      <c r="BV95" s="507"/>
      <c r="BW95" s="507"/>
      <c r="BX95" s="505"/>
      <c r="BY95" s="506"/>
      <c r="BZ95" s="506"/>
      <c r="CA95" s="506"/>
      <c r="CB95" s="506"/>
    </row>
    <row r="96" spans="1:81" x14ac:dyDescent="0.2">
      <c r="A96" s="486" t="s">
        <v>132</v>
      </c>
      <c r="B96" s="487"/>
      <c r="C96" s="487"/>
      <c r="D96" s="488"/>
      <c r="E96" s="489" t="s">
        <v>348</v>
      </c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1"/>
      <c r="AW96" s="492"/>
      <c r="AX96" s="493"/>
      <c r="AY96" s="493"/>
      <c r="AZ96" s="493"/>
      <c r="BA96" s="493"/>
      <c r="BB96" s="493"/>
      <c r="BC96" s="493"/>
      <c r="BD96" s="493"/>
      <c r="BE96" s="493"/>
      <c r="BF96" s="493"/>
      <c r="BG96" s="494"/>
      <c r="BH96" s="495"/>
      <c r="BI96" s="495"/>
      <c r="BJ96" s="495"/>
      <c r="BK96" s="495"/>
      <c r="BL96" s="495"/>
      <c r="BM96" s="495"/>
      <c r="BN96" s="495"/>
      <c r="BO96" s="495"/>
      <c r="BP96" s="494"/>
      <c r="BQ96" s="496"/>
      <c r="BR96" s="496"/>
      <c r="BS96" s="496"/>
      <c r="BT96" s="496"/>
      <c r="BU96" s="496"/>
      <c r="BV96" s="496"/>
      <c r="BW96" s="496"/>
      <c r="BX96" s="494"/>
      <c r="BY96" s="495"/>
      <c r="BZ96" s="495"/>
      <c r="CA96" s="495"/>
      <c r="CB96" s="495"/>
    </row>
    <row r="97" spans="1:81" x14ac:dyDescent="0.2">
      <c r="A97" s="486">
        <v>2</v>
      </c>
      <c r="B97" s="487"/>
      <c r="C97" s="487"/>
      <c r="D97" s="488"/>
      <c r="E97" s="500" t="s">
        <v>135</v>
      </c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1"/>
      <c r="AJ97" s="501"/>
      <c r="AK97" s="501"/>
      <c r="AL97" s="501"/>
      <c r="AM97" s="501"/>
      <c r="AN97" s="501"/>
      <c r="AO97" s="501"/>
      <c r="AP97" s="501"/>
      <c r="AQ97" s="501"/>
      <c r="AR97" s="501"/>
      <c r="AS97" s="501"/>
      <c r="AT97" s="501"/>
      <c r="AU97" s="501"/>
      <c r="AV97" s="501"/>
      <c r="AW97" s="567"/>
      <c r="AX97" s="641"/>
      <c r="AY97" s="641"/>
      <c r="AZ97" s="641"/>
      <c r="BA97" s="641"/>
      <c r="BB97" s="641"/>
      <c r="BC97" s="641"/>
      <c r="BD97" s="641"/>
      <c r="BE97" s="641"/>
      <c r="BF97" s="641"/>
      <c r="BG97" s="553">
        <f>BG99+BG102+BG104+BG106+BG108</f>
        <v>874711.2209999999</v>
      </c>
      <c r="BH97" s="642"/>
      <c r="BI97" s="642"/>
      <c r="BJ97" s="642"/>
      <c r="BK97" s="642"/>
      <c r="BL97" s="642"/>
      <c r="BM97" s="642"/>
      <c r="BN97" s="642"/>
      <c r="BO97" s="642"/>
      <c r="BP97" s="643"/>
      <c r="BQ97" s="644"/>
      <c r="BR97" s="644"/>
      <c r="BS97" s="644"/>
      <c r="BT97" s="644"/>
      <c r="BU97" s="644"/>
      <c r="BV97" s="644"/>
      <c r="BW97" s="644"/>
      <c r="BX97" s="643"/>
      <c r="BY97" s="644"/>
      <c r="BZ97" s="644"/>
      <c r="CA97" s="644"/>
      <c r="CB97" s="645"/>
    </row>
    <row r="98" spans="1:81" x14ac:dyDescent="0.2">
      <c r="A98" s="497"/>
      <c r="B98" s="498"/>
      <c r="C98" s="498"/>
      <c r="D98" s="499"/>
      <c r="E98" s="646" t="s">
        <v>136</v>
      </c>
      <c r="F98" s="647"/>
      <c r="G98" s="647"/>
      <c r="H98" s="647"/>
      <c r="I98" s="647"/>
      <c r="J98" s="647"/>
      <c r="K98" s="647"/>
      <c r="L98" s="647"/>
      <c r="M98" s="647"/>
      <c r="N98" s="647"/>
      <c r="O98" s="647"/>
      <c r="P98" s="647"/>
      <c r="Q98" s="647"/>
      <c r="R98" s="647"/>
      <c r="S98" s="647"/>
      <c r="T98" s="647"/>
      <c r="U98" s="647"/>
      <c r="V98" s="647"/>
      <c r="W98" s="647"/>
      <c r="X98" s="647"/>
      <c r="Y98" s="647"/>
      <c r="Z98" s="647"/>
      <c r="AA98" s="647"/>
      <c r="AB98" s="647"/>
      <c r="AC98" s="647"/>
      <c r="AD98" s="647"/>
      <c r="AE98" s="647"/>
      <c r="AF98" s="647"/>
      <c r="AG98" s="647"/>
      <c r="AH98" s="647"/>
      <c r="AI98" s="647"/>
      <c r="AJ98" s="647"/>
      <c r="AK98" s="647"/>
      <c r="AL98" s="647"/>
      <c r="AM98" s="647"/>
      <c r="AN98" s="647"/>
      <c r="AO98" s="647"/>
      <c r="AP98" s="647"/>
      <c r="AQ98" s="647"/>
      <c r="AR98" s="647"/>
      <c r="AS98" s="647"/>
      <c r="AT98" s="647"/>
      <c r="AU98" s="647"/>
      <c r="AV98" s="648"/>
      <c r="AW98" s="570"/>
      <c r="AX98" s="146"/>
      <c r="AY98" s="146"/>
      <c r="AZ98" s="146"/>
      <c r="BA98" s="146"/>
      <c r="BB98" s="146"/>
      <c r="BC98" s="146"/>
      <c r="BD98" s="146"/>
      <c r="BE98" s="146"/>
      <c r="BF98" s="146"/>
      <c r="BG98" s="556"/>
      <c r="BH98" s="557"/>
      <c r="BI98" s="557"/>
      <c r="BJ98" s="557"/>
      <c r="BK98" s="557"/>
      <c r="BL98" s="557"/>
      <c r="BM98" s="557"/>
      <c r="BN98" s="557"/>
      <c r="BO98" s="557"/>
      <c r="BP98" s="561"/>
      <c r="BQ98" s="562"/>
      <c r="BR98" s="562"/>
      <c r="BS98" s="562"/>
      <c r="BT98" s="562"/>
      <c r="BU98" s="562"/>
      <c r="BV98" s="562"/>
      <c r="BW98" s="562"/>
      <c r="BX98" s="561"/>
      <c r="BY98" s="562"/>
      <c r="BZ98" s="562"/>
      <c r="CA98" s="562"/>
      <c r="CB98" s="563"/>
    </row>
    <row r="99" spans="1:81" x14ac:dyDescent="0.2">
      <c r="A99" s="486" t="s">
        <v>137</v>
      </c>
      <c r="B99" s="487"/>
      <c r="C99" s="487"/>
      <c r="D99" s="488"/>
      <c r="E99" s="502" t="s">
        <v>128</v>
      </c>
      <c r="F99" s="503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3"/>
      <c r="AK99" s="503"/>
      <c r="AL99" s="503"/>
      <c r="AM99" s="503"/>
      <c r="AN99" s="503"/>
      <c r="AO99" s="503"/>
      <c r="AP99" s="503"/>
      <c r="AQ99" s="503"/>
      <c r="AR99" s="503"/>
      <c r="AS99" s="503"/>
      <c r="AT99" s="503"/>
      <c r="AU99" s="503"/>
      <c r="AV99" s="504"/>
      <c r="AW99" s="621"/>
      <c r="AX99" s="622"/>
      <c r="AY99" s="622"/>
      <c r="AZ99" s="622"/>
      <c r="BA99" s="622"/>
      <c r="BB99" s="622"/>
      <c r="BC99" s="622"/>
      <c r="BD99" s="622"/>
      <c r="BE99" s="622"/>
      <c r="BF99" s="622"/>
      <c r="BG99" s="623">
        <f>AW92*2.9%</f>
        <v>818278.23899999994</v>
      </c>
      <c r="BH99" s="624"/>
      <c r="BI99" s="624"/>
      <c r="BJ99" s="624"/>
      <c r="BK99" s="624"/>
      <c r="BL99" s="624"/>
      <c r="BM99" s="624"/>
      <c r="BN99" s="624"/>
      <c r="BO99" s="624"/>
      <c r="BP99" s="623"/>
      <c r="BQ99" s="624"/>
      <c r="BR99" s="624"/>
      <c r="BS99" s="624"/>
      <c r="BT99" s="624"/>
      <c r="BU99" s="624"/>
      <c r="BV99" s="624"/>
      <c r="BW99" s="624"/>
      <c r="BX99" s="623"/>
      <c r="BY99" s="624"/>
      <c r="BZ99" s="624"/>
      <c r="CA99" s="624"/>
      <c r="CB99" s="624"/>
      <c r="CC99" s="485"/>
    </row>
    <row r="100" spans="1:81" x14ac:dyDescent="0.2">
      <c r="A100" s="618"/>
      <c r="B100" s="619"/>
      <c r="C100" s="619"/>
      <c r="D100" s="620"/>
      <c r="E100" s="627" t="s">
        <v>138</v>
      </c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  <c r="AM100" s="628"/>
      <c r="AN100" s="628"/>
      <c r="AO100" s="628"/>
      <c r="AP100" s="628"/>
      <c r="AQ100" s="628"/>
      <c r="AR100" s="628"/>
      <c r="AS100" s="628"/>
      <c r="AT100" s="628"/>
      <c r="AU100" s="628"/>
      <c r="AV100" s="629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625"/>
      <c r="BH100" s="626"/>
      <c r="BI100" s="626"/>
      <c r="BJ100" s="626"/>
      <c r="BK100" s="626"/>
      <c r="BL100" s="626"/>
      <c r="BM100" s="626"/>
      <c r="BN100" s="626"/>
      <c r="BO100" s="626"/>
      <c r="BP100" s="625"/>
      <c r="BQ100" s="626"/>
      <c r="BR100" s="626"/>
      <c r="BS100" s="626"/>
      <c r="BT100" s="626"/>
      <c r="BU100" s="626"/>
      <c r="BV100" s="626"/>
      <c r="BW100" s="626"/>
      <c r="BX100" s="625"/>
      <c r="BY100" s="626"/>
      <c r="BZ100" s="626"/>
      <c r="CA100" s="626"/>
      <c r="CB100" s="626"/>
      <c r="CC100" s="153"/>
    </row>
    <row r="101" spans="1:81" ht="14.45" customHeight="1" x14ac:dyDescent="0.2">
      <c r="A101" s="497"/>
      <c r="B101" s="498"/>
      <c r="C101" s="498"/>
      <c r="D101" s="499"/>
      <c r="E101" s="630" t="s">
        <v>139</v>
      </c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5"/>
      <c r="AK101" s="565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556"/>
      <c r="BH101" s="557"/>
      <c r="BI101" s="557"/>
      <c r="BJ101" s="557"/>
      <c r="BK101" s="557"/>
      <c r="BL101" s="557"/>
      <c r="BM101" s="557"/>
      <c r="BN101" s="557"/>
      <c r="BO101" s="557"/>
      <c r="BP101" s="556"/>
      <c r="BQ101" s="557"/>
      <c r="BR101" s="557"/>
      <c r="BS101" s="557"/>
      <c r="BT101" s="557"/>
      <c r="BU101" s="557"/>
      <c r="BV101" s="557"/>
      <c r="BW101" s="557"/>
      <c r="BX101" s="556"/>
      <c r="BY101" s="557"/>
      <c r="BZ101" s="557"/>
      <c r="CA101" s="557"/>
      <c r="CB101" s="557"/>
      <c r="CC101" s="153"/>
    </row>
    <row r="102" spans="1:81" x14ac:dyDescent="0.2">
      <c r="A102" s="486" t="s">
        <v>140</v>
      </c>
      <c r="B102" s="487"/>
      <c r="C102" s="487"/>
      <c r="D102" s="488"/>
      <c r="E102" s="502" t="s">
        <v>141</v>
      </c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  <c r="P102" s="503"/>
      <c r="Q102" s="503"/>
      <c r="R102" s="503"/>
      <c r="S102" s="503"/>
      <c r="T102" s="503"/>
      <c r="U102" s="503"/>
      <c r="V102" s="503"/>
      <c r="W102" s="503"/>
      <c r="X102" s="503"/>
      <c r="Y102" s="503"/>
      <c r="Z102" s="503"/>
      <c r="AA102" s="503"/>
      <c r="AB102" s="503"/>
      <c r="AC102" s="503"/>
      <c r="AD102" s="503"/>
      <c r="AE102" s="503"/>
      <c r="AF102" s="503"/>
      <c r="AG102" s="503"/>
      <c r="AH102" s="503"/>
      <c r="AI102" s="503"/>
      <c r="AJ102" s="503"/>
      <c r="AK102" s="503"/>
      <c r="AL102" s="503"/>
      <c r="AM102" s="503"/>
      <c r="AN102" s="503"/>
      <c r="AO102" s="503"/>
      <c r="AP102" s="503"/>
      <c r="AQ102" s="503"/>
      <c r="AR102" s="503"/>
      <c r="AS102" s="503"/>
      <c r="AT102" s="503"/>
      <c r="AU102" s="503"/>
      <c r="AV102" s="504"/>
      <c r="AW102" s="567"/>
      <c r="AX102" s="568"/>
      <c r="AY102" s="568"/>
      <c r="AZ102" s="568"/>
      <c r="BA102" s="568"/>
      <c r="BB102" s="568"/>
      <c r="BC102" s="568"/>
      <c r="BD102" s="568"/>
      <c r="BE102" s="568"/>
      <c r="BF102" s="569"/>
      <c r="BG102" s="553"/>
      <c r="BH102" s="554"/>
      <c r="BI102" s="554"/>
      <c r="BJ102" s="554"/>
      <c r="BK102" s="554"/>
      <c r="BL102" s="554"/>
      <c r="BM102" s="554"/>
      <c r="BN102" s="554"/>
      <c r="BO102" s="555"/>
      <c r="BP102" s="553"/>
      <c r="BQ102" s="559"/>
      <c r="BR102" s="559"/>
      <c r="BS102" s="559"/>
      <c r="BT102" s="559"/>
      <c r="BU102" s="559"/>
      <c r="BV102" s="559"/>
      <c r="BW102" s="560"/>
      <c r="BX102" s="553"/>
      <c r="BY102" s="554"/>
      <c r="BZ102" s="554"/>
      <c r="CA102" s="554"/>
      <c r="CB102" s="555"/>
    </row>
    <row r="103" spans="1:81" ht="19.149999999999999" customHeight="1" x14ac:dyDescent="0.2">
      <c r="A103" s="497"/>
      <c r="B103" s="498"/>
      <c r="C103" s="498"/>
      <c r="D103" s="499"/>
      <c r="E103" s="564" t="s">
        <v>142</v>
      </c>
      <c r="F103" s="565"/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  <c r="Q103" s="565"/>
      <c r="R103" s="565"/>
      <c r="S103" s="565"/>
      <c r="T103" s="565"/>
      <c r="U103" s="565"/>
      <c r="V103" s="565"/>
      <c r="W103" s="565"/>
      <c r="X103" s="565"/>
      <c r="Y103" s="565"/>
      <c r="Z103" s="565"/>
      <c r="AA103" s="565"/>
      <c r="AB103" s="565"/>
      <c r="AC103" s="565"/>
      <c r="AD103" s="565"/>
      <c r="AE103" s="565"/>
      <c r="AF103" s="565"/>
      <c r="AG103" s="565"/>
      <c r="AH103" s="565"/>
      <c r="AI103" s="565"/>
      <c r="AJ103" s="565"/>
      <c r="AK103" s="565"/>
      <c r="AL103" s="565"/>
      <c r="AM103" s="565"/>
      <c r="AN103" s="565"/>
      <c r="AO103" s="565"/>
      <c r="AP103" s="565"/>
      <c r="AQ103" s="565"/>
      <c r="AR103" s="565"/>
      <c r="AS103" s="565"/>
      <c r="AT103" s="565"/>
      <c r="AU103" s="565"/>
      <c r="AV103" s="565"/>
      <c r="AW103" s="570"/>
      <c r="AX103" s="146"/>
      <c r="AY103" s="146"/>
      <c r="AZ103" s="146"/>
      <c r="BA103" s="146"/>
      <c r="BB103" s="146"/>
      <c r="BC103" s="146"/>
      <c r="BD103" s="146"/>
      <c r="BE103" s="146"/>
      <c r="BF103" s="571"/>
      <c r="BG103" s="556"/>
      <c r="BH103" s="557"/>
      <c r="BI103" s="557"/>
      <c r="BJ103" s="557"/>
      <c r="BK103" s="557"/>
      <c r="BL103" s="557"/>
      <c r="BM103" s="557"/>
      <c r="BN103" s="557"/>
      <c r="BO103" s="558"/>
      <c r="BP103" s="561"/>
      <c r="BQ103" s="562"/>
      <c r="BR103" s="562"/>
      <c r="BS103" s="562"/>
      <c r="BT103" s="562"/>
      <c r="BU103" s="562"/>
      <c r="BV103" s="562"/>
      <c r="BW103" s="563"/>
      <c r="BX103" s="556"/>
      <c r="BY103" s="557"/>
      <c r="BZ103" s="557"/>
      <c r="CA103" s="557"/>
      <c r="CB103" s="558"/>
    </row>
    <row r="104" spans="1:81" ht="21.6" customHeight="1" x14ac:dyDescent="0.2">
      <c r="A104" s="486" t="s">
        <v>143</v>
      </c>
      <c r="B104" s="487"/>
      <c r="C104" s="487"/>
      <c r="D104" s="488"/>
      <c r="E104" s="502" t="s">
        <v>144</v>
      </c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3"/>
      <c r="AI104" s="503"/>
      <c r="AJ104" s="503"/>
      <c r="AK104" s="503"/>
      <c r="AL104" s="503"/>
      <c r="AM104" s="503"/>
      <c r="AN104" s="503"/>
      <c r="AO104" s="503"/>
      <c r="AP104" s="503"/>
      <c r="AQ104" s="503"/>
      <c r="AR104" s="503"/>
      <c r="AS104" s="503"/>
      <c r="AT104" s="503"/>
      <c r="AU104" s="503"/>
      <c r="AV104" s="504"/>
      <c r="AW104" s="567"/>
      <c r="AX104" s="568"/>
      <c r="AY104" s="568"/>
      <c r="AZ104" s="568"/>
      <c r="BA104" s="568"/>
      <c r="BB104" s="568"/>
      <c r="BC104" s="568"/>
      <c r="BD104" s="568"/>
      <c r="BE104" s="568"/>
      <c r="BF104" s="569"/>
      <c r="BG104" s="553">
        <f>AW92*0.2%</f>
        <v>56432.982000000004</v>
      </c>
      <c r="BH104" s="554"/>
      <c r="BI104" s="554"/>
      <c r="BJ104" s="554"/>
      <c r="BK104" s="554"/>
      <c r="BL104" s="554"/>
      <c r="BM104" s="554"/>
      <c r="BN104" s="554"/>
      <c r="BO104" s="555"/>
      <c r="BP104" s="553"/>
      <c r="BQ104" s="559"/>
      <c r="BR104" s="559"/>
      <c r="BS104" s="559"/>
      <c r="BT104" s="559"/>
      <c r="BU104" s="559"/>
      <c r="BV104" s="559"/>
      <c r="BW104" s="560"/>
      <c r="BX104" s="553"/>
      <c r="BY104" s="554"/>
      <c r="BZ104" s="554"/>
      <c r="CA104" s="554"/>
      <c r="CB104" s="555"/>
      <c r="CC104" s="483"/>
    </row>
    <row r="105" spans="1:81" x14ac:dyDescent="0.2">
      <c r="A105" s="497"/>
      <c r="B105" s="498"/>
      <c r="C105" s="498"/>
      <c r="D105" s="499"/>
      <c r="E105" s="564" t="s">
        <v>145</v>
      </c>
      <c r="F105" s="565"/>
      <c r="G105" s="565"/>
      <c r="H105" s="565"/>
      <c r="I105" s="565"/>
      <c r="J105" s="565"/>
      <c r="K105" s="565"/>
      <c r="L105" s="565"/>
      <c r="M105" s="565"/>
      <c r="N105" s="565"/>
      <c r="O105" s="565"/>
      <c r="P105" s="565"/>
      <c r="Q105" s="565"/>
      <c r="R105" s="565"/>
      <c r="S105" s="565"/>
      <c r="T105" s="565"/>
      <c r="U105" s="565"/>
      <c r="V105" s="565"/>
      <c r="W105" s="565"/>
      <c r="X105" s="565"/>
      <c r="Y105" s="565"/>
      <c r="Z105" s="565"/>
      <c r="AA105" s="565"/>
      <c r="AB105" s="565"/>
      <c r="AC105" s="565"/>
      <c r="AD105" s="565"/>
      <c r="AE105" s="565"/>
      <c r="AF105" s="565"/>
      <c r="AG105" s="565"/>
      <c r="AH105" s="565"/>
      <c r="AI105" s="565"/>
      <c r="AJ105" s="565"/>
      <c r="AK105" s="565"/>
      <c r="AL105" s="565"/>
      <c r="AM105" s="565"/>
      <c r="AN105" s="565"/>
      <c r="AO105" s="565"/>
      <c r="AP105" s="565"/>
      <c r="AQ105" s="565"/>
      <c r="AR105" s="565"/>
      <c r="AS105" s="565"/>
      <c r="AT105" s="565"/>
      <c r="AU105" s="565"/>
      <c r="AV105" s="565"/>
      <c r="AW105" s="570"/>
      <c r="AX105" s="146"/>
      <c r="AY105" s="146"/>
      <c r="AZ105" s="146"/>
      <c r="BA105" s="146"/>
      <c r="BB105" s="146"/>
      <c r="BC105" s="146"/>
      <c r="BD105" s="146"/>
      <c r="BE105" s="146"/>
      <c r="BF105" s="571"/>
      <c r="BG105" s="556"/>
      <c r="BH105" s="557"/>
      <c r="BI105" s="557"/>
      <c r="BJ105" s="557"/>
      <c r="BK105" s="557"/>
      <c r="BL105" s="557"/>
      <c r="BM105" s="557"/>
      <c r="BN105" s="557"/>
      <c r="BO105" s="558"/>
      <c r="BP105" s="561"/>
      <c r="BQ105" s="562"/>
      <c r="BR105" s="562"/>
      <c r="BS105" s="562"/>
      <c r="BT105" s="562"/>
      <c r="BU105" s="562"/>
      <c r="BV105" s="562"/>
      <c r="BW105" s="563"/>
      <c r="BX105" s="556"/>
      <c r="BY105" s="557"/>
      <c r="BZ105" s="557"/>
      <c r="CA105" s="557"/>
      <c r="CB105" s="558"/>
      <c r="CC105" s="484"/>
    </row>
    <row r="106" spans="1:81" x14ac:dyDescent="0.2">
      <c r="A106" s="486" t="s">
        <v>146</v>
      </c>
      <c r="B106" s="487"/>
      <c r="C106" s="487"/>
      <c r="D106" s="488"/>
      <c r="E106" s="502" t="s">
        <v>144</v>
      </c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3"/>
      <c r="AA106" s="503"/>
      <c r="AB106" s="503"/>
      <c r="AC106" s="503"/>
      <c r="AD106" s="503"/>
      <c r="AE106" s="503"/>
      <c r="AF106" s="503"/>
      <c r="AG106" s="503"/>
      <c r="AH106" s="503"/>
      <c r="AI106" s="503"/>
      <c r="AJ106" s="503"/>
      <c r="AK106" s="503"/>
      <c r="AL106" s="503"/>
      <c r="AM106" s="503"/>
      <c r="AN106" s="503"/>
      <c r="AO106" s="503"/>
      <c r="AP106" s="503"/>
      <c r="AQ106" s="503"/>
      <c r="AR106" s="503"/>
      <c r="AS106" s="503"/>
      <c r="AT106" s="503"/>
      <c r="AU106" s="503"/>
      <c r="AV106" s="504"/>
      <c r="AW106" s="567"/>
      <c r="AX106" s="568"/>
      <c r="AY106" s="568"/>
      <c r="AZ106" s="568"/>
      <c r="BA106" s="568"/>
      <c r="BB106" s="568"/>
      <c r="BC106" s="568"/>
      <c r="BD106" s="568"/>
      <c r="BE106" s="568"/>
      <c r="BF106" s="569"/>
      <c r="BG106" s="553"/>
      <c r="BH106" s="554"/>
      <c r="BI106" s="554"/>
      <c r="BJ106" s="554"/>
      <c r="BK106" s="554"/>
      <c r="BL106" s="554"/>
      <c r="BM106" s="554"/>
      <c r="BN106" s="554"/>
      <c r="BO106" s="555"/>
      <c r="BP106" s="553"/>
      <c r="BQ106" s="559"/>
      <c r="BR106" s="559"/>
      <c r="BS106" s="559"/>
      <c r="BT106" s="559"/>
      <c r="BU106" s="559"/>
      <c r="BV106" s="559"/>
      <c r="BW106" s="560"/>
      <c r="BX106" s="553"/>
      <c r="BY106" s="554"/>
      <c r="BZ106" s="554"/>
      <c r="CA106" s="554"/>
      <c r="CB106" s="555"/>
    </row>
    <row r="107" spans="1:81" x14ac:dyDescent="0.2">
      <c r="A107" s="497"/>
      <c r="B107" s="498"/>
      <c r="C107" s="498"/>
      <c r="D107" s="499"/>
      <c r="E107" s="564" t="s">
        <v>147</v>
      </c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565"/>
      <c r="S107" s="565"/>
      <c r="T107" s="565"/>
      <c r="U107" s="565"/>
      <c r="V107" s="565"/>
      <c r="W107" s="565"/>
      <c r="X107" s="565"/>
      <c r="Y107" s="565"/>
      <c r="Z107" s="565"/>
      <c r="AA107" s="565"/>
      <c r="AB107" s="565"/>
      <c r="AC107" s="565"/>
      <c r="AD107" s="565"/>
      <c r="AE107" s="565"/>
      <c r="AF107" s="565"/>
      <c r="AG107" s="565"/>
      <c r="AH107" s="565"/>
      <c r="AI107" s="565"/>
      <c r="AJ107" s="565"/>
      <c r="AK107" s="565"/>
      <c r="AL107" s="565"/>
      <c r="AM107" s="565"/>
      <c r="AN107" s="565"/>
      <c r="AO107" s="565"/>
      <c r="AP107" s="565"/>
      <c r="AQ107" s="565"/>
      <c r="AR107" s="565"/>
      <c r="AS107" s="565"/>
      <c r="AT107" s="565"/>
      <c r="AU107" s="565"/>
      <c r="AV107" s="565"/>
      <c r="AW107" s="570"/>
      <c r="AX107" s="146"/>
      <c r="AY107" s="146"/>
      <c r="AZ107" s="146"/>
      <c r="BA107" s="146"/>
      <c r="BB107" s="146"/>
      <c r="BC107" s="146"/>
      <c r="BD107" s="146"/>
      <c r="BE107" s="146"/>
      <c r="BF107" s="571"/>
      <c r="BG107" s="556"/>
      <c r="BH107" s="557"/>
      <c r="BI107" s="557"/>
      <c r="BJ107" s="557"/>
      <c r="BK107" s="557"/>
      <c r="BL107" s="557"/>
      <c r="BM107" s="557"/>
      <c r="BN107" s="557"/>
      <c r="BO107" s="558"/>
      <c r="BP107" s="561"/>
      <c r="BQ107" s="562"/>
      <c r="BR107" s="562"/>
      <c r="BS107" s="562"/>
      <c r="BT107" s="562"/>
      <c r="BU107" s="562"/>
      <c r="BV107" s="562"/>
      <c r="BW107" s="563"/>
      <c r="BX107" s="556"/>
      <c r="BY107" s="557"/>
      <c r="BZ107" s="557"/>
      <c r="CA107" s="557"/>
      <c r="CB107" s="558"/>
    </row>
    <row r="108" spans="1:81" x14ac:dyDescent="0.2">
      <c r="A108" s="486" t="s">
        <v>148</v>
      </c>
      <c r="B108" s="487"/>
      <c r="C108" s="487"/>
      <c r="D108" s="488"/>
      <c r="E108" s="502" t="s">
        <v>144</v>
      </c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V108" s="503"/>
      <c r="W108" s="503"/>
      <c r="X108" s="503"/>
      <c r="Y108" s="503"/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503"/>
      <c r="AM108" s="503"/>
      <c r="AN108" s="503"/>
      <c r="AO108" s="503"/>
      <c r="AP108" s="503"/>
      <c r="AQ108" s="503"/>
      <c r="AR108" s="503"/>
      <c r="AS108" s="503"/>
      <c r="AT108" s="503"/>
      <c r="AU108" s="503"/>
      <c r="AV108" s="504"/>
      <c r="AW108" s="567"/>
      <c r="AX108" s="568"/>
      <c r="AY108" s="568"/>
      <c r="AZ108" s="568"/>
      <c r="BA108" s="568"/>
      <c r="BB108" s="568"/>
      <c r="BC108" s="568"/>
      <c r="BD108" s="568"/>
      <c r="BE108" s="568"/>
      <c r="BF108" s="569"/>
      <c r="BG108" s="553"/>
      <c r="BH108" s="554"/>
      <c r="BI108" s="554"/>
      <c r="BJ108" s="554"/>
      <c r="BK108" s="554"/>
      <c r="BL108" s="554"/>
      <c r="BM108" s="554"/>
      <c r="BN108" s="554"/>
      <c r="BO108" s="555"/>
      <c r="BP108" s="553"/>
      <c r="BQ108" s="559"/>
      <c r="BR108" s="559"/>
      <c r="BS108" s="559"/>
      <c r="BT108" s="559"/>
      <c r="BU108" s="559"/>
      <c r="BV108" s="559"/>
      <c r="BW108" s="560"/>
      <c r="BX108" s="553"/>
      <c r="BY108" s="554"/>
      <c r="BZ108" s="554"/>
      <c r="CA108" s="554"/>
      <c r="CB108" s="555"/>
    </row>
    <row r="109" spans="1:81" x14ac:dyDescent="0.2">
      <c r="A109" s="497"/>
      <c r="B109" s="498"/>
      <c r="C109" s="498"/>
      <c r="D109" s="499"/>
      <c r="E109" s="564" t="s">
        <v>147</v>
      </c>
      <c r="F109" s="565"/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5"/>
      <c r="W109" s="565"/>
      <c r="X109" s="565"/>
      <c r="Y109" s="565"/>
      <c r="Z109" s="565"/>
      <c r="AA109" s="565"/>
      <c r="AB109" s="565"/>
      <c r="AC109" s="565"/>
      <c r="AD109" s="565"/>
      <c r="AE109" s="565"/>
      <c r="AF109" s="565"/>
      <c r="AG109" s="565"/>
      <c r="AH109" s="565"/>
      <c r="AI109" s="565"/>
      <c r="AJ109" s="565"/>
      <c r="AK109" s="565"/>
      <c r="AL109" s="565"/>
      <c r="AM109" s="565"/>
      <c r="AN109" s="565"/>
      <c r="AO109" s="565"/>
      <c r="AP109" s="565"/>
      <c r="AQ109" s="565"/>
      <c r="AR109" s="565"/>
      <c r="AS109" s="565"/>
      <c r="AT109" s="565"/>
      <c r="AU109" s="565"/>
      <c r="AV109" s="565"/>
      <c r="AW109" s="570"/>
      <c r="AX109" s="146"/>
      <c r="AY109" s="146"/>
      <c r="AZ109" s="146"/>
      <c r="BA109" s="146"/>
      <c r="BB109" s="146"/>
      <c r="BC109" s="146"/>
      <c r="BD109" s="146"/>
      <c r="BE109" s="146"/>
      <c r="BF109" s="571"/>
      <c r="BG109" s="556"/>
      <c r="BH109" s="557"/>
      <c r="BI109" s="557"/>
      <c r="BJ109" s="557"/>
      <c r="BK109" s="557"/>
      <c r="BL109" s="557"/>
      <c r="BM109" s="557"/>
      <c r="BN109" s="557"/>
      <c r="BO109" s="558"/>
      <c r="BP109" s="561"/>
      <c r="BQ109" s="562"/>
      <c r="BR109" s="562"/>
      <c r="BS109" s="562"/>
      <c r="BT109" s="562"/>
      <c r="BU109" s="562"/>
      <c r="BV109" s="562"/>
      <c r="BW109" s="563"/>
      <c r="BX109" s="556"/>
      <c r="BY109" s="557"/>
      <c r="BZ109" s="557"/>
      <c r="CA109" s="557"/>
      <c r="CB109" s="558"/>
    </row>
    <row r="110" spans="1:81" ht="21" customHeight="1" x14ac:dyDescent="0.2">
      <c r="A110" s="486">
        <v>3</v>
      </c>
      <c r="B110" s="487"/>
      <c r="C110" s="487"/>
      <c r="D110" s="488"/>
      <c r="E110" s="502" t="s">
        <v>149</v>
      </c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503"/>
      <c r="AD110" s="503"/>
      <c r="AE110" s="503"/>
      <c r="AF110" s="503"/>
      <c r="AG110" s="503"/>
      <c r="AH110" s="503"/>
      <c r="AI110" s="503"/>
      <c r="AJ110" s="503"/>
      <c r="AK110" s="503"/>
      <c r="AL110" s="503"/>
      <c r="AM110" s="503"/>
      <c r="AN110" s="503"/>
      <c r="AO110" s="503"/>
      <c r="AP110" s="503"/>
      <c r="AQ110" s="503"/>
      <c r="AR110" s="503"/>
      <c r="AS110" s="503"/>
      <c r="AT110" s="503"/>
      <c r="AU110" s="503"/>
      <c r="AV110" s="504"/>
      <c r="AW110" s="567"/>
      <c r="AX110" s="568"/>
      <c r="AY110" s="568"/>
      <c r="AZ110" s="568"/>
      <c r="BA110" s="568"/>
      <c r="BB110" s="568"/>
      <c r="BC110" s="568"/>
      <c r="BD110" s="568"/>
      <c r="BE110" s="568"/>
      <c r="BF110" s="569"/>
      <c r="BG110" s="553">
        <f>AW92*5.1%-0.28</f>
        <v>1439040.7609999999</v>
      </c>
      <c r="BH110" s="554"/>
      <c r="BI110" s="554"/>
      <c r="BJ110" s="554"/>
      <c r="BK110" s="554"/>
      <c r="BL110" s="554"/>
      <c r="BM110" s="554"/>
      <c r="BN110" s="554"/>
      <c r="BO110" s="555"/>
      <c r="BP110" s="553"/>
      <c r="BQ110" s="559"/>
      <c r="BR110" s="559"/>
      <c r="BS110" s="559"/>
      <c r="BT110" s="559"/>
      <c r="BU110" s="559"/>
      <c r="BV110" s="559"/>
      <c r="BW110" s="560"/>
      <c r="BX110" s="553"/>
      <c r="BY110" s="554"/>
      <c r="BZ110" s="554"/>
      <c r="CA110" s="554"/>
      <c r="CB110" s="555"/>
      <c r="CC110" s="483"/>
    </row>
    <row r="111" spans="1:81" x14ac:dyDescent="0.2">
      <c r="A111" s="497"/>
      <c r="B111" s="498"/>
      <c r="C111" s="498"/>
      <c r="D111" s="499"/>
      <c r="E111" s="564" t="s">
        <v>150</v>
      </c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5"/>
      <c r="T111" s="565"/>
      <c r="U111" s="565"/>
      <c r="V111" s="565"/>
      <c r="W111" s="565"/>
      <c r="X111" s="565"/>
      <c r="Y111" s="565"/>
      <c r="Z111" s="565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5"/>
      <c r="AU111" s="565"/>
      <c r="AV111" s="565"/>
      <c r="AW111" s="570"/>
      <c r="AX111" s="146"/>
      <c r="AY111" s="146"/>
      <c r="AZ111" s="146"/>
      <c r="BA111" s="146"/>
      <c r="BB111" s="146"/>
      <c r="BC111" s="146"/>
      <c r="BD111" s="146"/>
      <c r="BE111" s="146"/>
      <c r="BF111" s="571"/>
      <c r="BG111" s="556"/>
      <c r="BH111" s="557"/>
      <c r="BI111" s="557"/>
      <c r="BJ111" s="557"/>
      <c r="BK111" s="557"/>
      <c r="BL111" s="557"/>
      <c r="BM111" s="557"/>
      <c r="BN111" s="557"/>
      <c r="BO111" s="558"/>
      <c r="BP111" s="561"/>
      <c r="BQ111" s="562"/>
      <c r="BR111" s="562"/>
      <c r="BS111" s="562"/>
      <c r="BT111" s="562"/>
      <c r="BU111" s="562"/>
      <c r="BV111" s="562"/>
      <c r="BW111" s="563"/>
      <c r="BX111" s="556"/>
      <c r="BY111" s="557"/>
      <c r="BZ111" s="557"/>
      <c r="CA111" s="557"/>
      <c r="CB111" s="558"/>
      <c r="CC111" s="484"/>
    </row>
    <row r="112" spans="1:81" ht="16.899999999999999" customHeight="1" x14ac:dyDescent="0.2">
      <c r="A112" s="464"/>
      <c r="B112" s="464"/>
      <c r="C112" s="464"/>
      <c r="D112" s="464"/>
      <c r="E112" s="464" t="s">
        <v>31</v>
      </c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5"/>
      <c r="AS112" s="465"/>
      <c r="AT112" s="465"/>
      <c r="AU112" s="465"/>
      <c r="AV112" s="465"/>
      <c r="AW112" s="450" t="s">
        <v>5</v>
      </c>
      <c r="AX112" s="572"/>
      <c r="AY112" s="572"/>
      <c r="AZ112" s="572"/>
      <c r="BA112" s="572"/>
      <c r="BB112" s="572"/>
      <c r="BC112" s="572"/>
      <c r="BD112" s="572"/>
      <c r="BE112" s="572" t="s">
        <v>5</v>
      </c>
      <c r="BF112" s="572"/>
      <c r="BG112" s="573">
        <f>BG92+BG97+BG110</f>
        <v>8521380.0020000003</v>
      </c>
      <c r="BH112" s="574"/>
      <c r="BI112" s="574"/>
      <c r="BJ112" s="574"/>
      <c r="BK112" s="574"/>
      <c r="BL112" s="574"/>
      <c r="BM112" s="574"/>
      <c r="BN112" s="574"/>
      <c r="BO112" s="574"/>
      <c r="BP112" s="573">
        <v>6829427</v>
      </c>
      <c r="BQ112" s="575"/>
      <c r="BR112" s="575"/>
      <c r="BS112" s="575"/>
      <c r="BT112" s="575"/>
      <c r="BU112" s="575"/>
      <c r="BV112" s="575"/>
      <c r="BW112" s="575"/>
      <c r="BX112" s="573">
        <v>6829427</v>
      </c>
      <c r="BY112" s="574"/>
      <c r="BZ112" s="574"/>
      <c r="CA112" s="574"/>
      <c r="CB112" s="574"/>
    </row>
    <row r="113" spans="1:80" ht="8.4499999999999993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80" ht="14.25" x14ac:dyDescent="0.2">
      <c r="A114" s="352" t="s">
        <v>152</v>
      </c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52"/>
      <c r="BE114" s="352"/>
      <c r="BF114" s="352"/>
      <c r="BG114" s="352"/>
      <c r="BH114" s="352"/>
      <c r="BI114" s="352"/>
      <c r="BJ114" s="352"/>
      <c r="BK114" s="352"/>
      <c r="BL114" s="352"/>
      <c r="BM114" s="352"/>
      <c r="BN114" s="352"/>
      <c r="BO114" s="352"/>
      <c r="BP114" s="352"/>
      <c r="BQ114" s="352"/>
      <c r="BR114" s="352"/>
      <c r="BS114" s="352"/>
      <c r="BT114" s="352"/>
      <c r="BU114" s="352"/>
      <c r="BV114" s="352"/>
      <c r="BW114" s="352"/>
      <c r="BX114" s="352"/>
      <c r="BY114" s="352"/>
      <c r="BZ114" s="352"/>
      <c r="CA114" s="352"/>
      <c r="CB114" s="352"/>
    </row>
    <row r="115" spans="1:80" ht="14.2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</row>
    <row r="116" spans="1:80" ht="14.25" x14ac:dyDescent="0.2">
      <c r="A116" s="339" t="s">
        <v>19</v>
      </c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23" t="s">
        <v>95</v>
      </c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323"/>
      <c r="BX116" s="323"/>
      <c r="BY116" s="323"/>
      <c r="BZ116" s="323"/>
      <c r="CA116" s="323"/>
      <c r="CB116" s="323"/>
    </row>
    <row r="117" spans="1:80" ht="14.2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</row>
    <row r="118" spans="1:80" ht="14.25" x14ac:dyDescent="0.2">
      <c r="A118" s="10" t="s">
        <v>21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323" t="s">
        <v>36</v>
      </c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323"/>
      <c r="BX118" s="323"/>
      <c r="BY118" s="323"/>
      <c r="BZ118" s="323"/>
      <c r="CA118" s="323"/>
      <c r="CB118" s="323"/>
    </row>
    <row r="119" spans="1:80" ht="14.2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</row>
    <row r="120" spans="1:80" ht="15" x14ac:dyDescent="0.25">
      <c r="A120" s="10" t="s">
        <v>23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325" t="s">
        <v>97</v>
      </c>
      <c r="AI120" s="325"/>
      <c r="AJ120" s="325"/>
      <c r="AK120" s="325"/>
      <c r="AL120" s="325"/>
      <c r="AM120" s="325"/>
      <c r="AN120" s="325"/>
      <c r="AO120" s="325"/>
      <c r="AP120" s="325"/>
      <c r="AQ120" s="325"/>
      <c r="AR120" s="325"/>
      <c r="AS120" s="325"/>
      <c r="AT120" s="325"/>
      <c r="AU120" s="325"/>
      <c r="AV120" s="325"/>
      <c r="AW120" s="325"/>
      <c r="AX120" s="325"/>
      <c r="AY120" s="325"/>
      <c r="AZ120" s="325"/>
      <c r="BA120" s="325"/>
      <c r="BB120" s="325"/>
      <c r="BC120" s="325"/>
      <c r="BD120" s="325"/>
      <c r="BE120" s="325"/>
      <c r="BF120" s="325"/>
      <c r="BG120" s="325"/>
      <c r="BH120" s="325"/>
      <c r="BI120" s="325"/>
      <c r="BJ120" s="325"/>
      <c r="BK120" s="325"/>
      <c r="BL120" s="325"/>
      <c r="BM120" s="325"/>
      <c r="BN120" s="325"/>
      <c r="BO120" s="325"/>
      <c r="BP120" s="325"/>
      <c r="BQ120" s="325"/>
      <c r="BR120" s="325"/>
      <c r="BS120" s="325"/>
      <c r="BT120" s="325"/>
      <c r="BU120" s="325"/>
      <c r="BV120" s="325"/>
      <c r="BW120" s="325"/>
      <c r="BX120" s="325"/>
      <c r="BY120" s="325"/>
      <c r="BZ120" s="325"/>
      <c r="CA120" s="325"/>
      <c r="CB120" s="325"/>
    </row>
    <row r="121" spans="1:80" ht="14.25" x14ac:dyDescent="0.2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</row>
    <row r="122" spans="1:80" ht="14.25" x14ac:dyDescent="0.2">
      <c r="A122" s="352" t="s">
        <v>153</v>
      </c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2"/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 s="352"/>
      <c r="BP122" s="352"/>
      <c r="BQ122" s="352"/>
      <c r="BR122" s="352"/>
      <c r="BS122" s="352"/>
      <c r="BT122" s="352"/>
      <c r="BU122" s="352"/>
      <c r="BV122" s="352"/>
      <c r="BW122" s="352"/>
      <c r="BX122" s="352"/>
      <c r="BY122" s="352"/>
      <c r="BZ122" s="352"/>
      <c r="CA122" s="352"/>
      <c r="CB122" s="352"/>
    </row>
    <row r="124" spans="1:80" ht="13.15" customHeight="1" x14ac:dyDescent="0.2">
      <c r="A124" s="359" t="s">
        <v>25</v>
      </c>
      <c r="B124" s="359"/>
      <c r="C124" s="359"/>
      <c r="D124" s="359"/>
      <c r="E124" s="371" t="s">
        <v>26</v>
      </c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431" t="s">
        <v>38</v>
      </c>
      <c r="AA124" s="432"/>
      <c r="AB124" s="432"/>
      <c r="AC124" s="432"/>
      <c r="AD124" s="432"/>
      <c r="AE124" s="432"/>
      <c r="AF124" s="432"/>
      <c r="AG124" s="359" t="s">
        <v>39</v>
      </c>
      <c r="AH124" s="288"/>
      <c r="AI124" s="288"/>
      <c r="AJ124" s="288"/>
      <c r="AK124" s="288"/>
      <c r="AL124" s="288"/>
      <c r="AM124" s="288"/>
      <c r="AN124" s="359" t="s">
        <v>40</v>
      </c>
      <c r="AO124" s="199"/>
      <c r="AP124" s="199"/>
      <c r="AQ124" s="199"/>
      <c r="AR124" s="199"/>
      <c r="AS124" s="199"/>
      <c r="AT124" s="199"/>
      <c r="AU124" s="359" t="s">
        <v>41</v>
      </c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</row>
    <row r="125" spans="1:80" x14ac:dyDescent="0.2">
      <c r="A125" s="359"/>
      <c r="B125" s="359"/>
      <c r="C125" s="359"/>
      <c r="D125" s="359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432"/>
      <c r="AA125" s="432"/>
      <c r="AB125" s="432"/>
      <c r="AC125" s="432"/>
      <c r="AD125" s="432"/>
      <c r="AE125" s="432"/>
      <c r="AF125" s="432"/>
      <c r="AG125" s="288"/>
      <c r="AH125" s="288"/>
      <c r="AI125" s="288"/>
      <c r="AJ125" s="288"/>
      <c r="AK125" s="288"/>
      <c r="AL125" s="288"/>
      <c r="AM125" s="288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</row>
    <row r="126" spans="1:80" ht="15" customHeight="1" x14ac:dyDescent="0.2">
      <c r="A126" s="359"/>
      <c r="B126" s="359"/>
      <c r="C126" s="359"/>
      <c r="D126" s="359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432"/>
      <c r="AA126" s="432"/>
      <c r="AB126" s="432"/>
      <c r="AC126" s="432"/>
      <c r="AD126" s="432"/>
      <c r="AE126" s="432"/>
      <c r="AF126" s="432"/>
      <c r="AG126" s="288"/>
      <c r="AH126" s="288"/>
      <c r="AI126" s="288"/>
      <c r="AJ126" s="288"/>
      <c r="AK126" s="288"/>
      <c r="AL126" s="288"/>
      <c r="AM126" s="288"/>
      <c r="AN126" s="199"/>
      <c r="AO126" s="199"/>
      <c r="AP126" s="199"/>
      <c r="AQ126" s="199"/>
      <c r="AR126" s="199"/>
      <c r="AS126" s="199"/>
      <c r="AT126" s="199"/>
      <c r="AU126" s="359" t="s">
        <v>201</v>
      </c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631" t="s">
        <v>199</v>
      </c>
      <c r="BI126" s="631"/>
      <c r="BJ126" s="631"/>
      <c r="BK126" s="631"/>
      <c r="BL126" s="631"/>
      <c r="BM126" s="631"/>
      <c r="BN126" s="631"/>
      <c r="BO126" s="631"/>
      <c r="BP126" s="631"/>
      <c r="BQ126" s="631"/>
      <c r="BR126" s="631"/>
      <c r="BS126" s="631"/>
      <c r="BT126" s="631"/>
      <c r="BU126" s="631"/>
      <c r="BV126" s="631"/>
      <c r="BW126" s="631"/>
      <c r="BX126" s="631"/>
      <c r="BY126" s="631"/>
      <c r="BZ126" s="631"/>
      <c r="CA126" s="631"/>
      <c r="CB126" s="631"/>
    </row>
    <row r="127" spans="1:80" ht="15" customHeight="1" x14ac:dyDescent="0.2">
      <c r="A127" s="359"/>
      <c r="B127" s="359"/>
      <c r="C127" s="359"/>
      <c r="D127" s="359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432"/>
      <c r="AA127" s="432"/>
      <c r="AB127" s="432"/>
      <c r="AC127" s="432"/>
      <c r="AD127" s="432"/>
      <c r="AE127" s="432"/>
      <c r="AF127" s="432"/>
      <c r="AG127" s="288"/>
      <c r="AH127" s="288"/>
      <c r="AI127" s="288"/>
      <c r="AJ127" s="288"/>
      <c r="AK127" s="288"/>
      <c r="AL127" s="288"/>
      <c r="AM127" s="288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374" t="s">
        <v>394</v>
      </c>
      <c r="BI127" s="374"/>
      <c r="BJ127" s="374"/>
      <c r="BK127" s="374"/>
      <c r="BL127" s="374"/>
      <c r="BM127" s="374"/>
      <c r="BN127" s="374"/>
      <c r="BO127" s="374"/>
      <c r="BP127" s="374"/>
      <c r="BQ127" s="374"/>
      <c r="BR127" s="374"/>
      <c r="BS127" s="374" t="s">
        <v>415</v>
      </c>
      <c r="BT127" s="374"/>
      <c r="BU127" s="374"/>
      <c r="BV127" s="374"/>
      <c r="BW127" s="374"/>
      <c r="BX127" s="374"/>
      <c r="BY127" s="374"/>
      <c r="BZ127" s="374"/>
      <c r="CA127" s="374"/>
      <c r="CB127" s="374"/>
    </row>
    <row r="128" spans="1:80" ht="15" x14ac:dyDescent="0.2">
      <c r="A128" s="357">
        <v>1</v>
      </c>
      <c r="B128" s="288"/>
      <c r="C128" s="288"/>
      <c r="D128" s="288"/>
      <c r="E128" s="391">
        <v>2</v>
      </c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1"/>
      <c r="S128" s="391"/>
      <c r="T128" s="391"/>
      <c r="U128" s="391"/>
      <c r="V128" s="391"/>
      <c r="W128" s="391"/>
      <c r="X128" s="391"/>
      <c r="Y128" s="391"/>
      <c r="Z128" s="391">
        <v>3</v>
      </c>
      <c r="AA128" s="391"/>
      <c r="AB128" s="391"/>
      <c r="AC128" s="391"/>
      <c r="AD128" s="391"/>
      <c r="AE128" s="391"/>
      <c r="AF128" s="391"/>
      <c r="AG128" s="391">
        <v>4</v>
      </c>
      <c r="AH128" s="391"/>
      <c r="AI128" s="391"/>
      <c r="AJ128" s="391"/>
      <c r="AK128" s="391"/>
      <c r="AL128" s="391"/>
      <c r="AM128" s="391"/>
      <c r="AN128" s="391">
        <v>5</v>
      </c>
      <c r="AO128" s="391"/>
      <c r="AP128" s="391"/>
      <c r="AQ128" s="391"/>
      <c r="AR128" s="391"/>
      <c r="AS128" s="391"/>
      <c r="AT128" s="391"/>
      <c r="AU128" s="391">
        <v>6</v>
      </c>
      <c r="AV128" s="391"/>
      <c r="AW128" s="391"/>
      <c r="AX128" s="391"/>
      <c r="AY128" s="391"/>
      <c r="AZ128" s="391"/>
      <c r="BA128" s="391"/>
      <c r="BB128" s="391"/>
      <c r="BC128" s="391"/>
      <c r="BD128" s="391"/>
      <c r="BE128" s="391"/>
      <c r="BF128" s="391"/>
      <c r="BG128" s="391"/>
      <c r="BH128" s="391">
        <v>7</v>
      </c>
      <c r="BI128" s="391"/>
      <c r="BJ128" s="391"/>
      <c r="BK128" s="391"/>
      <c r="BL128" s="391"/>
      <c r="BM128" s="391"/>
      <c r="BN128" s="391"/>
      <c r="BO128" s="391"/>
      <c r="BP128" s="391"/>
      <c r="BQ128" s="391"/>
      <c r="BR128" s="391"/>
      <c r="BS128" s="391">
        <v>8</v>
      </c>
      <c r="BT128" s="391"/>
      <c r="BU128" s="391"/>
      <c r="BV128" s="391"/>
      <c r="BW128" s="391"/>
      <c r="BX128" s="391"/>
      <c r="BY128" s="391"/>
      <c r="BZ128" s="391"/>
      <c r="CA128" s="391"/>
      <c r="CB128" s="391"/>
    </row>
    <row r="129" spans="1:80" ht="15" x14ac:dyDescent="0.25">
      <c r="A129" s="358" t="s">
        <v>108</v>
      </c>
      <c r="B129" s="358"/>
      <c r="C129" s="358"/>
      <c r="D129" s="358"/>
      <c r="E129" s="363" t="s">
        <v>205</v>
      </c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3"/>
      <c r="AA129" s="364"/>
      <c r="AB129" s="364"/>
      <c r="AC129" s="364"/>
      <c r="AD129" s="364"/>
      <c r="AE129" s="364"/>
      <c r="AF129" s="364"/>
      <c r="AG129" s="358"/>
      <c r="AH129" s="430"/>
      <c r="AI129" s="430"/>
      <c r="AJ129" s="430"/>
      <c r="AK129" s="430"/>
      <c r="AL129" s="430"/>
      <c r="AM129" s="430"/>
      <c r="AN129" s="430"/>
      <c r="AO129" s="430"/>
      <c r="AP129" s="430"/>
      <c r="AQ129" s="430"/>
      <c r="AR129" s="430"/>
      <c r="AS129" s="430"/>
      <c r="AT129" s="430"/>
      <c r="AU129" s="340">
        <v>10000</v>
      </c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>
        <v>10000</v>
      </c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>
        <v>10000</v>
      </c>
      <c r="BT129" s="341"/>
      <c r="BU129" s="341"/>
      <c r="BV129" s="341"/>
      <c r="BW129" s="341"/>
      <c r="BX129" s="341"/>
      <c r="BY129" s="341"/>
      <c r="BZ129" s="341"/>
      <c r="CA129" s="341"/>
      <c r="CB129" s="341"/>
    </row>
    <row r="130" spans="1:80" ht="15" x14ac:dyDescent="0.25">
      <c r="A130" s="363"/>
      <c r="B130" s="363"/>
      <c r="C130" s="363"/>
      <c r="D130" s="363"/>
      <c r="E130" s="354" t="s">
        <v>31</v>
      </c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84">
        <f>AU129</f>
        <v>10000</v>
      </c>
      <c r="AV130" s="384"/>
      <c r="AW130" s="384"/>
      <c r="AX130" s="384"/>
      <c r="AY130" s="384"/>
      <c r="AZ130" s="384"/>
      <c r="BA130" s="384"/>
      <c r="BB130" s="384"/>
      <c r="BC130" s="384"/>
      <c r="BD130" s="384"/>
      <c r="BE130" s="384"/>
      <c r="BF130" s="384"/>
      <c r="BG130" s="384"/>
      <c r="BH130" s="384">
        <f>BH129</f>
        <v>10000</v>
      </c>
      <c r="BI130" s="384"/>
      <c r="BJ130" s="384"/>
      <c r="BK130" s="384"/>
      <c r="BL130" s="384"/>
      <c r="BM130" s="384"/>
      <c r="BN130" s="384"/>
      <c r="BO130" s="384"/>
      <c r="BP130" s="384"/>
      <c r="BQ130" s="384"/>
      <c r="BR130" s="384"/>
      <c r="BS130" s="384">
        <f>BS129</f>
        <v>10000</v>
      </c>
      <c r="BT130" s="384"/>
      <c r="BU130" s="384"/>
      <c r="BV130" s="384"/>
      <c r="BW130" s="384"/>
      <c r="BX130" s="384"/>
      <c r="BY130" s="384"/>
      <c r="BZ130" s="384"/>
      <c r="CA130" s="384"/>
      <c r="CB130" s="384"/>
    </row>
    <row r="131" spans="1:80" x14ac:dyDescent="0.2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ht="14.25" x14ac:dyDescent="0.2">
      <c r="A132" s="352" t="s">
        <v>510</v>
      </c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52"/>
      <c r="BC132" s="352"/>
      <c r="BD132" s="352"/>
      <c r="BE132" s="352"/>
      <c r="BF132" s="352"/>
      <c r="BG132" s="352"/>
      <c r="BH132" s="352"/>
      <c r="BI132" s="352"/>
      <c r="BJ132" s="352"/>
      <c r="BK132" s="352"/>
      <c r="BL132" s="352"/>
      <c r="BM132" s="352"/>
      <c r="BN132" s="352"/>
      <c r="BO132" s="352"/>
      <c r="BP132" s="352"/>
      <c r="BQ132" s="352"/>
      <c r="BR132" s="352"/>
      <c r="BS132" s="352"/>
      <c r="BT132" s="352"/>
      <c r="BU132" s="352"/>
      <c r="BV132" s="352"/>
      <c r="BW132" s="352"/>
      <c r="BX132" s="352"/>
      <c r="BY132" s="352"/>
      <c r="BZ132" s="352"/>
      <c r="CA132" s="352"/>
      <c r="CB132" s="352"/>
    </row>
    <row r="133" spans="1:8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</row>
    <row r="134" spans="1:80" ht="13.15" customHeight="1" x14ac:dyDescent="0.2">
      <c r="A134" s="375" t="s">
        <v>25</v>
      </c>
      <c r="B134" s="376"/>
      <c r="C134" s="376"/>
      <c r="D134" s="377"/>
      <c r="E134" s="359" t="s">
        <v>26</v>
      </c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359" t="s">
        <v>50</v>
      </c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359" t="s">
        <v>51</v>
      </c>
      <c r="AX134" s="199"/>
      <c r="AY134" s="199"/>
      <c r="AZ134" s="199"/>
      <c r="BA134" s="199"/>
      <c r="BB134" s="199"/>
      <c r="BC134" s="199"/>
      <c r="BD134" s="199"/>
      <c r="BE134" s="359" t="s">
        <v>52</v>
      </c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</row>
    <row r="135" spans="1:80" x14ac:dyDescent="0.2">
      <c r="A135" s="378"/>
      <c r="B135" s="379"/>
      <c r="C135" s="379"/>
      <c r="D135" s="380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</row>
    <row r="136" spans="1:80" ht="15" customHeight="1" x14ac:dyDescent="0.2">
      <c r="A136" s="378"/>
      <c r="B136" s="379"/>
      <c r="C136" s="379"/>
      <c r="D136" s="380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359" t="s">
        <v>201</v>
      </c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359" t="s">
        <v>199</v>
      </c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</row>
    <row r="137" spans="1:80" ht="12.75" customHeight="1" x14ac:dyDescent="0.2">
      <c r="A137" s="381"/>
      <c r="B137" s="382"/>
      <c r="C137" s="382"/>
      <c r="D137" s="383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385" t="s">
        <v>394</v>
      </c>
      <c r="BP137" s="386"/>
      <c r="BQ137" s="386"/>
      <c r="BR137" s="386"/>
      <c r="BS137" s="386"/>
      <c r="BT137" s="386"/>
      <c r="BU137" s="386"/>
      <c r="BV137" s="387"/>
      <c r="BW137" s="385" t="s">
        <v>415</v>
      </c>
      <c r="BX137" s="386"/>
      <c r="BY137" s="386"/>
      <c r="BZ137" s="386"/>
      <c r="CA137" s="386"/>
      <c r="CB137" s="386"/>
    </row>
    <row r="138" spans="1:80" ht="15" x14ac:dyDescent="0.2">
      <c r="A138" s="401">
        <v>1</v>
      </c>
      <c r="B138" s="402"/>
      <c r="C138" s="402"/>
      <c r="D138" s="403"/>
      <c r="E138" s="357">
        <v>2</v>
      </c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357">
        <v>3</v>
      </c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404">
        <v>4</v>
      </c>
      <c r="AX138" s="405"/>
      <c r="AY138" s="405"/>
      <c r="AZ138" s="405"/>
      <c r="BA138" s="405"/>
      <c r="BB138" s="405"/>
      <c r="BC138" s="405"/>
      <c r="BD138" s="406"/>
      <c r="BE138" s="404">
        <v>5</v>
      </c>
      <c r="BF138" s="405"/>
      <c r="BG138" s="405"/>
      <c r="BH138" s="405"/>
      <c r="BI138" s="405"/>
      <c r="BJ138" s="405"/>
      <c r="BK138" s="405"/>
      <c r="BL138" s="405"/>
      <c r="BM138" s="405"/>
      <c r="BN138" s="406"/>
      <c r="BO138" s="404">
        <v>6</v>
      </c>
      <c r="BP138" s="405"/>
      <c r="BQ138" s="405"/>
      <c r="BR138" s="405"/>
      <c r="BS138" s="405"/>
      <c r="BT138" s="405"/>
      <c r="BU138" s="405"/>
      <c r="BV138" s="406"/>
      <c r="BW138" s="404">
        <v>7</v>
      </c>
      <c r="BX138" s="405"/>
      <c r="BY138" s="405"/>
      <c r="BZ138" s="405"/>
      <c r="CA138" s="405"/>
      <c r="CB138" s="406"/>
    </row>
    <row r="139" spans="1:80" ht="15" x14ac:dyDescent="0.25">
      <c r="A139" s="398" t="s">
        <v>108</v>
      </c>
      <c r="B139" s="399"/>
      <c r="C139" s="399"/>
      <c r="D139" s="400"/>
      <c r="E139" s="407" t="s">
        <v>154</v>
      </c>
      <c r="F139" s="408"/>
      <c r="G139" s="408"/>
      <c r="H139" s="408"/>
      <c r="I139" s="408"/>
      <c r="J139" s="408"/>
      <c r="K139" s="408"/>
      <c r="L139" s="408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  <c r="AA139" s="408"/>
      <c r="AB139" s="408"/>
      <c r="AC139" s="408"/>
      <c r="AD139" s="408"/>
      <c r="AE139" s="408"/>
      <c r="AF139" s="408"/>
      <c r="AG139" s="408"/>
      <c r="AH139" s="408"/>
      <c r="AI139" s="409" t="s">
        <v>54</v>
      </c>
      <c r="AJ139" s="410"/>
      <c r="AK139" s="410"/>
      <c r="AL139" s="410"/>
      <c r="AM139" s="410"/>
      <c r="AN139" s="410"/>
      <c r="AO139" s="410"/>
      <c r="AP139" s="410"/>
      <c r="AQ139" s="410"/>
      <c r="AR139" s="410"/>
      <c r="AS139" s="410"/>
      <c r="AT139" s="410"/>
      <c r="AU139" s="410"/>
      <c r="AV139" s="410"/>
      <c r="AW139" s="358">
        <v>12</v>
      </c>
      <c r="AX139" s="390"/>
      <c r="AY139" s="390"/>
      <c r="AZ139" s="390"/>
      <c r="BA139" s="390"/>
      <c r="BB139" s="390"/>
      <c r="BC139" s="390"/>
      <c r="BD139" s="390"/>
      <c r="BE139" s="340">
        <v>5000</v>
      </c>
      <c r="BF139" s="341"/>
      <c r="BG139" s="341"/>
      <c r="BH139" s="341"/>
      <c r="BI139" s="341"/>
      <c r="BJ139" s="341"/>
      <c r="BK139" s="341"/>
      <c r="BL139" s="341"/>
      <c r="BM139" s="341"/>
      <c r="BN139" s="341"/>
      <c r="BO139" s="340">
        <v>5000</v>
      </c>
      <c r="BP139" s="341"/>
      <c r="BQ139" s="341"/>
      <c r="BR139" s="341"/>
      <c r="BS139" s="341"/>
      <c r="BT139" s="341"/>
      <c r="BU139" s="341"/>
      <c r="BV139" s="341"/>
      <c r="BW139" s="340">
        <v>5000</v>
      </c>
      <c r="BX139" s="341"/>
      <c r="BY139" s="341"/>
      <c r="BZ139" s="341"/>
      <c r="CA139" s="341"/>
      <c r="CB139" s="341"/>
    </row>
    <row r="140" spans="1:80" ht="15" x14ac:dyDescent="0.25">
      <c r="A140" s="398"/>
      <c r="B140" s="399"/>
      <c r="C140" s="399"/>
      <c r="D140" s="400"/>
      <c r="E140" s="446" t="s">
        <v>31</v>
      </c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  <c r="AE140" s="447"/>
      <c r="AF140" s="447"/>
      <c r="AG140" s="447"/>
      <c r="AH140" s="447"/>
      <c r="AI140" s="448" t="s">
        <v>5</v>
      </c>
      <c r="AJ140" s="632"/>
      <c r="AK140" s="632"/>
      <c r="AL140" s="632"/>
      <c r="AM140" s="632"/>
      <c r="AN140" s="632"/>
      <c r="AO140" s="632"/>
      <c r="AP140" s="632"/>
      <c r="AQ140" s="632"/>
      <c r="AR140" s="632"/>
      <c r="AS140" s="632"/>
      <c r="AT140" s="632"/>
      <c r="AU140" s="632"/>
      <c r="AV140" s="632"/>
      <c r="AW140" s="450" t="s">
        <v>5</v>
      </c>
      <c r="AX140" s="435"/>
      <c r="AY140" s="435"/>
      <c r="AZ140" s="435"/>
      <c r="BA140" s="435"/>
      <c r="BB140" s="435"/>
      <c r="BC140" s="435"/>
      <c r="BD140" s="435" t="s">
        <v>5</v>
      </c>
      <c r="BE140" s="411">
        <f>SUM(BE139)</f>
        <v>5000</v>
      </c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411">
        <f>SUM(BO139)</f>
        <v>5000</v>
      </c>
      <c r="BP140" s="384"/>
      <c r="BQ140" s="384"/>
      <c r="BR140" s="384"/>
      <c r="BS140" s="384"/>
      <c r="BT140" s="384"/>
      <c r="BU140" s="384"/>
      <c r="BV140" s="384"/>
      <c r="BW140" s="411">
        <f>SUM(BW139)</f>
        <v>5000</v>
      </c>
      <c r="BX140" s="384"/>
      <c r="BY140" s="384"/>
      <c r="BZ140" s="384"/>
      <c r="CA140" s="384"/>
      <c r="CB140" s="384"/>
    </row>
    <row r="141" spans="1:80" ht="15" x14ac:dyDescent="0.25">
      <c r="A141" s="21"/>
      <c r="B141" s="21"/>
      <c r="C141" s="21"/>
      <c r="D141" s="21"/>
      <c r="E141" s="47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37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23"/>
      <c r="AX141" s="39"/>
      <c r="AY141" s="39"/>
      <c r="AZ141" s="39"/>
      <c r="BA141" s="39"/>
      <c r="BB141" s="39"/>
      <c r="BC141" s="39"/>
      <c r="BD141" s="39"/>
      <c r="BE141" s="23"/>
      <c r="BF141" s="39"/>
      <c r="BG141" s="39"/>
      <c r="BH141" s="39"/>
      <c r="BI141" s="39"/>
      <c r="BJ141" s="39"/>
      <c r="BK141" s="39"/>
      <c r="BL141" s="39"/>
      <c r="BM141" s="39"/>
      <c r="BN141" s="39"/>
      <c r="BO141" s="22"/>
      <c r="BP141" s="39"/>
      <c r="BQ141" s="39"/>
      <c r="BR141" s="39"/>
      <c r="BS141" s="39"/>
      <c r="BT141" s="39"/>
      <c r="BU141" s="39"/>
      <c r="BV141" s="39"/>
      <c r="BW141" s="22"/>
      <c r="BX141" s="39"/>
      <c r="BY141" s="39"/>
      <c r="BZ141" s="39"/>
      <c r="CA141" s="39"/>
      <c r="CB141" s="39"/>
    </row>
    <row r="142" spans="1:80" ht="14.25" x14ac:dyDescent="0.2">
      <c r="A142" s="352" t="s">
        <v>155</v>
      </c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2"/>
      <c r="BE142" s="352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2"/>
      <c r="BR142" s="352"/>
      <c r="BS142" s="352"/>
      <c r="BT142" s="352"/>
      <c r="BU142" s="352"/>
      <c r="BV142" s="352"/>
      <c r="BW142" s="352"/>
      <c r="BX142" s="352"/>
      <c r="BY142" s="352"/>
      <c r="BZ142" s="352"/>
      <c r="CA142" s="352"/>
      <c r="CB142" s="352"/>
    </row>
    <row r="143" spans="1:80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</row>
    <row r="144" spans="1:80" ht="13.15" customHeight="1" x14ac:dyDescent="0.2">
      <c r="A144" s="375" t="s">
        <v>25</v>
      </c>
      <c r="B144" s="376"/>
      <c r="C144" s="376"/>
      <c r="D144" s="377"/>
      <c r="E144" s="359" t="s">
        <v>26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375" t="s">
        <v>78</v>
      </c>
      <c r="AV144" s="436"/>
      <c r="AW144" s="436"/>
      <c r="AX144" s="436"/>
      <c r="AY144" s="436"/>
      <c r="AZ144" s="436"/>
      <c r="BA144" s="436"/>
      <c r="BB144" s="436"/>
      <c r="BC144" s="437"/>
      <c r="BD144" s="359" t="s">
        <v>79</v>
      </c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</row>
    <row r="145" spans="1:80" ht="15" customHeight="1" x14ac:dyDescent="0.2">
      <c r="A145" s="378"/>
      <c r="B145" s="379"/>
      <c r="C145" s="379"/>
      <c r="D145" s="380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438"/>
      <c r="AV145" s="439"/>
      <c r="AW145" s="439"/>
      <c r="AX145" s="439"/>
      <c r="AY145" s="439"/>
      <c r="AZ145" s="439"/>
      <c r="BA145" s="439"/>
      <c r="BB145" s="439"/>
      <c r="BC145" s="440"/>
      <c r="BD145" s="359" t="s">
        <v>201</v>
      </c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359" t="s">
        <v>199</v>
      </c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</row>
    <row r="146" spans="1:80" ht="15" customHeight="1" x14ac:dyDescent="0.2">
      <c r="A146" s="381"/>
      <c r="B146" s="382"/>
      <c r="C146" s="382"/>
      <c r="D146" s="383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441"/>
      <c r="AV146" s="442"/>
      <c r="AW146" s="442"/>
      <c r="AX146" s="442"/>
      <c r="AY146" s="442"/>
      <c r="AZ146" s="442"/>
      <c r="BA146" s="442"/>
      <c r="BB146" s="442"/>
      <c r="BC146" s="443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359" t="s">
        <v>394</v>
      </c>
      <c r="BO146" s="199"/>
      <c r="BP146" s="199"/>
      <c r="BQ146" s="199"/>
      <c r="BR146" s="199"/>
      <c r="BS146" s="199"/>
      <c r="BT146" s="199"/>
      <c r="BU146" s="199"/>
      <c r="BV146" s="199"/>
      <c r="BW146" s="385" t="s">
        <v>415</v>
      </c>
      <c r="BX146" s="386"/>
      <c r="BY146" s="386"/>
      <c r="BZ146" s="386"/>
      <c r="CA146" s="386"/>
      <c r="CB146" s="386"/>
    </row>
    <row r="147" spans="1:80" ht="15" x14ac:dyDescent="0.2">
      <c r="A147" s="401">
        <v>1</v>
      </c>
      <c r="B147" s="402"/>
      <c r="C147" s="402"/>
      <c r="D147" s="403"/>
      <c r="E147" s="357">
        <v>2</v>
      </c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401">
        <v>3</v>
      </c>
      <c r="AV147" s="444"/>
      <c r="AW147" s="444"/>
      <c r="AX147" s="444"/>
      <c r="AY147" s="444"/>
      <c r="AZ147" s="444"/>
      <c r="BA147" s="444"/>
      <c r="BB147" s="444"/>
      <c r="BC147" s="445"/>
      <c r="BD147" s="357">
        <v>4</v>
      </c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>
        <v>5</v>
      </c>
      <c r="BO147" s="288"/>
      <c r="BP147" s="288"/>
      <c r="BQ147" s="288"/>
      <c r="BR147" s="288"/>
      <c r="BS147" s="288"/>
      <c r="BT147" s="288"/>
      <c r="BU147" s="288"/>
      <c r="BV147" s="288"/>
      <c r="BW147" s="357">
        <v>6</v>
      </c>
      <c r="BX147" s="288"/>
      <c r="BY147" s="288"/>
      <c r="BZ147" s="288"/>
      <c r="CA147" s="288"/>
      <c r="CB147" s="288"/>
    </row>
    <row r="148" spans="1:80" ht="15" x14ac:dyDescent="0.25">
      <c r="A148" s="398" t="s">
        <v>108</v>
      </c>
      <c r="B148" s="399"/>
      <c r="C148" s="399"/>
      <c r="D148" s="400"/>
      <c r="E148" s="388" t="s">
        <v>156</v>
      </c>
      <c r="F148" s="576"/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  <c r="Q148" s="576"/>
      <c r="R148" s="576"/>
      <c r="S148" s="576"/>
      <c r="T148" s="576"/>
      <c r="U148" s="576"/>
      <c r="V148" s="576"/>
      <c r="W148" s="576"/>
      <c r="X148" s="576"/>
      <c r="Y148" s="576"/>
      <c r="Z148" s="576"/>
      <c r="AA148" s="576"/>
      <c r="AB148" s="576"/>
      <c r="AC148" s="576"/>
      <c r="AD148" s="576"/>
      <c r="AE148" s="576"/>
      <c r="AF148" s="576"/>
      <c r="AG148" s="576"/>
      <c r="AH148" s="576"/>
      <c r="AI148" s="576"/>
      <c r="AJ148" s="576"/>
      <c r="AK148" s="576"/>
      <c r="AL148" s="576"/>
      <c r="AM148" s="576"/>
      <c r="AN148" s="576"/>
      <c r="AO148" s="576"/>
      <c r="AP148" s="576"/>
      <c r="AQ148" s="576"/>
      <c r="AR148" s="576"/>
      <c r="AS148" s="576"/>
      <c r="AT148" s="576"/>
      <c r="AU148" s="421">
        <v>1</v>
      </c>
      <c r="AV148" s="577"/>
      <c r="AW148" s="577"/>
      <c r="AX148" s="577"/>
      <c r="AY148" s="577"/>
      <c r="AZ148" s="577"/>
      <c r="BA148" s="577"/>
      <c r="BB148" s="577"/>
      <c r="BC148" s="423"/>
      <c r="BD148" s="340">
        <v>137178</v>
      </c>
      <c r="BE148" s="340"/>
      <c r="BF148" s="340"/>
      <c r="BG148" s="340"/>
      <c r="BH148" s="340"/>
      <c r="BI148" s="340"/>
      <c r="BJ148" s="340"/>
      <c r="BK148" s="340"/>
      <c r="BL148" s="340"/>
      <c r="BM148" s="340"/>
      <c r="BN148" s="340">
        <v>137178</v>
      </c>
      <c r="BO148" s="341"/>
      <c r="BP148" s="341"/>
      <c r="BQ148" s="341"/>
      <c r="BR148" s="341"/>
      <c r="BS148" s="341"/>
      <c r="BT148" s="341"/>
      <c r="BU148" s="341"/>
      <c r="BV148" s="341"/>
      <c r="BW148" s="340">
        <v>137178</v>
      </c>
      <c r="BX148" s="341"/>
      <c r="BY148" s="341"/>
      <c r="BZ148" s="341"/>
      <c r="CA148" s="341"/>
      <c r="CB148" s="341"/>
    </row>
    <row r="149" spans="1:80" ht="15" x14ac:dyDescent="0.25">
      <c r="A149" s="398" t="s">
        <v>110</v>
      </c>
      <c r="B149" s="399"/>
      <c r="C149" s="399"/>
      <c r="D149" s="400"/>
      <c r="E149" s="388" t="s">
        <v>157</v>
      </c>
      <c r="F149" s="576"/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  <c r="Q149" s="576"/>
      <c r="R149" s="576"/>
      <c r="S149" s="576"/>
      <c r="T149" s="576"/>
      <c r="U149" s="576"/>
      <c r="V149" s="576"/>
      <c r="W149" s="576"/>
      <c r="X149" s="576"/>
      <c r="Y149" s="576"/>
      <c r="Z149" s="576"/>
      <c r="AA149" s="576"/>
      <c r="AB149" s="576"/>
      <c r="AC149" s="576"/>
      <c r="AD149" s="576"/>
      <c r="AE149" s="576"/>
      <c r="AF149" s="576"/>
      <c r="AG149" s="576"/>
      <c r="AH149" s="576"/>
      <c r="AI149" s="576"/>
      <c r="AJ149" s="576"/>
      <c r="AK149" s="576"/>
      <c r="AL149" s="576"/>
      <c r="AM149" s="576"/>
      <c r="AN149" s="576"/>
      <c r="AO149" s="576"/>
      <c r="AP149" s="576"/>
      <c r="AQ149" s="576"/>
      <c r="AR149" s="576"/>
      <c r="AS149" s="576"/>
      <c r="AT149" s="576"/>
      <c r="AU149" s="421">
        <v>1</v>
      </c>
      <c r="AV149" s="577"/>
      <c r="AW149" s="577"/>
      <c r="AX149" s="577"/>
      <c r="AY149" s="577"/>
      <c r="AZ149" s="577"/>
      <c r="BA149" s="577"/>
      <c r="BB149" s="577"/>
      <c r="BC149" s="423"/>
      <c r="BD149" s="340">
        <v>3000</v>
      </c>
      <c r="BE149" s="340"/>
      <c r="BF149" s="340"/>
      <c r="BG149" s="340"/>
      <c r="BH149" s="340"/>
      <c r="BI149" s="340"/>
      <c r="BJ149" s="340"/>
      <c r="BK149" s="340"/>
      <c r="BL149" s="340"/>
      <c r="BM149" s="340"/>
      <c r="BN149" s="340">
        <v>3000</v>
      </c>
      <c r="BO149" s="341"/>
      <c r="BP149" s="341"/>
      <c r="BQ149" s="341"/>
      <c r="BR149" s="341"/>
      <c r="BS149" s="341"/>
      <c r="BT149" s="341"/>
      <c r="BU149" s="341"/>
      <c r="BV149" s="341"/>
      <c r="BW149" s="340">
        <v>3000</v>
      </c>
      <c r="BX149" s="341"/>
      <c r="BY149" s="341"/>
      <c r="BZ149" s="341"/>
      <c r="CA149" s="341"/>
      <c r="CB149" s="473"/>
    </row>
    <row r="150" spans="1:80" ht="15" x14ac:dyDescent="0.25">
      <c r="A150" s="474" t="s">
        <v>112</v>
      </c>
      <c r="B150" s="475"/>
      <c r="C150" s="475"/>
      <c r="D150" s="476"/>
      <c r="E150" s="388" t="s">
        <v>356</v>
      </c>
      <c r="F150" s="576"/>
      <c r="G150" s="576"/>
      <c r="H150" s="576"/>
      <c r="I150" s="576"/>
      <c r="J150" s="576"/>
      <c r="K150" s="576"/>
      <c r="L150" s="576"/>
      <c r="M150" s="576"/>
      <c r="N150" s="576"/>
      <c r="O150" s="576"/>
      <c r="P150" s="576"/>
      <c r="Q150" s="576"/>
      <c r="R150" s="576"/>
      <c r="S150" s="576"/>
      <c r="T150" s="576"/>
      <c r="U150" s="576"/>
      <c r="V150" s="576"/>
      <c r="W150" s="576"/>
      <c r="X150" s="576"/>
      <c r="Y150" s="576"/>
      <c r="Z150" s="576"/>
      <c r="AA150" s="576"/>
      <c r="AB150" s="576"/>
      <c r="AC150" s="576"/>
      <c r="AD150" s="576"/>
      <c r="AE150" s="576"/>
      <c r="AF150" s="576"/>
      <c r="AG150" s="576"/>
      <c r="AH150" s="576"/>
      <c r="AI150" s="576"/>
      <c r="AJ150" s="576"/>
      <c r="AK150" s="576"/>
      <c r="AL150" s="576"/>
      <c r="AM150" s="576"/>
      <c r="AN150" s="576"/>
      <c r="AO150" s="576"/>
      <c r="AP150" s="576"/>
      <c r="AQ150" s="576"/>
      <c r="AR150" s="576"/>
      <c r="AS150" s="576"/>
      <c r="AT150" s="576"/>
      <c r="AU150" s="421">
        <v>1</v>
      </c>
      <c r="AV150" s="577"/>
      <c r="AW150" s="577"/>
      <c r="AX150" s="577"/>
      <c r="AY150" s="577"/>
      <c r="AZ150" s="577"/>
      <c r="BA150" s="577"/>
      <c r="BB150" s="577"/>
      <c r="BC150" s="423"/>
      <c r="BD150" s="340">
        <v>20000</v>
      </c>
      <c r="BE150" s="340"/>
      <c r="BF150" s="340"/>
      <c r="BG150" s="340"/>
      <c r="BH150" s="340"/>
      <c r="BI150" s="340"/>
      <c r="BJ150" s="340"/>
      <c r="BK150" s="340"/>
      <c r="BL150" s="340"/>
      <c r="BM150" s="340"/>
      <c r="BN150" s="340">
        <v>20000</v>
      </c>
      <c r="BO150" s="341"/>
      <c r="BP150" s="341"/>
      <c r="BQ150" s="341"/>
      <c r="BR150" s="341"/>
      <c r="BS150" s="341"/>
      <c r="BT150" s="341"/>
      <c r="BU150" s="341"/>
      <c r="BV150" s="341"/>
      <c r="BW150" s="340">
        <v>20000</v>
      </c>
      <c r="BX150" s="341"/>
      <c r="BY150" s="341"/>
      <c r="BZ150" s="341"/>
      <c r="CA150" s="341"/>
      <c r="CB150" s="473"/>
    </row>
    <row r="151" spans="1:80" ht="15" hidden="1" x14ac:dyDescent="0.25">
      <c r="A151" s="398" t="s">
        <v>158</v>
      </c>
      <c r="B151" s="399"/>
      <c r="C151" s="399"/>
      <c r="D151" s="400"/>
      <c r="E151" s="388" t="s">
        <v>159</v>
      </c>
      <c r="F151" s="576"/>
      <c r="G151" s="576"/>
      <c r="H151" s="576"/>
      <c r="I151" s="576"/>
      <c r="J151" s="576"/>
      <c r="K151" s="576"/>
      <c r="L151" s="576"/>
      <c r="M151" s="576"/>
      <c r="N151" s="576"/>
      <c r="O151" s="576"/>
      <c r="P151" s="576"/>
      <c r="Q151" s="576"/>
      <c r="R151" s="576"/>
      <c r="S151" s="576"/>
      <c r="T151" s="576"/>
      <c r="U151" s="576"/>
      <c r="V151" s="576"/>
      <c r="W151" s="576"/>
      <c r="X151" s="576"/>
      <c r="Y151" s="576"/>
      <c r="Z151" s="576"/>
      <c r="AA151" s="576"/>
      <c r="AB151" s="576"/>
      <c r="AC151" s="576"/>
      <c r="AD151" s="576"/>
      <c r="AE151" s="576"/>
      <c r="AF151" s="576"/>
      <c r="AG151" s="576"/>
      <c r="AH151" s="576"/>
      <c r="AI151" s="576"/>
      <c r="AJ151" s="576"/>
      <c r="AK151" s="576"/>
      <c r="AL151" s="576"/>
      <c r="AM151" s="576"/>
      <c r="AN151" s="576"/>
      <c r="AO151" s="576"/>
      <c r="AP151" s="576"/>
      <c r="AQ151" s="576"/>
      <c r="AR151" s="576"/>
      <c r="AS151" s="576"/>
      <c r="AT151" s="576"/>
      <c r="AU151" s="421">
        <v>1</v>
      </c>
      <c r="AV151" s="577"/>
      <c r="AW151" s="577"/>
      <c r="AX151" s="577"/>
      <c r="AY151" s="577"/>
      <c r="AZ151" s="577"/>
      <c r="BA151" s="577"/>
      <c r="BB151" s="577"/>
      <c r="BC151" s="423"/>
      <c r="BD151" s="340"/>
      <c r="BE151" s="340"/>
      <c r="BF151" s="340"/>
      <c r="BG151" s="340"/>
      <c r="BH151" s="340"/>
      <c r="BI151" s="340"/>
      <c r="BJ151" s="340"/>
      <c r="BK151" s="340"/>
      <c r="BL151" s="340"/>
      <c r="BM151" s="340"/>
      <c r="BN151" s="340"/>
      <c r="BO151" s="341"/>
      <c r="BP151" s="341"/>
      <c r="BQ151" s="341"/>
      <c r="BR151" s="341"/>
      <c r="BS151" s="341"/>
      <c r="BT151" s="341"/>
      <c r="BU151" s="341"/>
      <c r="BV151" s="341"/>
      <c r="BW151" s="340"/>
      <c r="BX151" s="341"/>
      <c r="BY151" s="341"/>
      <c r="BZ151" s="341"/>
      <c r="CA151" s="341"/>
      <c r="CB151" s="473"/>
    </row>
    <row r="152" spans="1:80" ht="15" x14ac:dyDescent="0.25">
      <c r="A152" s="474" t="s">
        <v>158</v>
      </c>
      <c r="B152" s="475"/>
      <c r="C152" s="475"/>
      <c r="D152" s="476"/>
      <c r="E152" s="388" t="s">
        <v>368</v>
      </c>
      <c r="F152" s="576"/>
      <c r="G152" s="576"/>
      <c r="H152" s="576"/>
      <c r="I152" s="576"/>
      <c r="J152" s="576"/>
      <c r="K152" s="576"/>
      <c r="L152" s="576"/>
      <c r="M152" s="576"/>
      <c r="N152" s="576"/>
      <c r="O152" s="576"/>
      <c r="P152" s="576"/>
      <c r="Q152" s="576"/>
      <c r="R152" s="576"/>
      <c r="S152" s="576"/>
      <c r="T152" s="576"/>
      <c r="U152" s="576"/>
      <c r="V152" s="576"/>
      <c r="W152" s="576"/>
      <c r="X152" s="576"/>
      <c r="Y152" s="576"/>
      <c r="Z152" s="576"/>
      <c r="AA152" s="576"/>
      <c r="AB152" s="576"/>
      <c r="AC152" s="576"/>
      <c r="AD152" s="576"/>
      <c r="AE152" s="576"/>
      <c r="AF152" s="576"/>
      <c r="AG152" s="576"/>
      <c r="AH152" s="576"/>
      <c r="AI152" s="576"/>
      <c r="AJ152" s="576"/>
      <c r="AK152" s="576"/>
      <c r="AL152" s="576"/>
      <c r="AM152" s="576"/>
      <c r="AN152" s="576"/>
      <c r="AO152" s="576"/>
      <c r="AP152" s="576"/>
      <c r="AQ152" s="576"/>
      <c r="AR152" s="576"/>
      <c r="AS152" s="576"/>
      <c r="AT152" s="576"/>
      <c r="AU152" s="421">
        <v>1</v>
      </c>
      <c r="AV152" s="577"/>
      <c r="AW152" s="577"/>
      <c r="AX152" s="577"/>
      <c r="AY152" s="577"/>
      <c r="AZ152" s="577"/>
      <c r="BA152" s="577"/>
      <c r="BB152" s="577"/>
      <c r="BC152" s="423"/>
      <c r="BD152" s="340">
        <v>10000</v>
      </c>
      <c r="BE152" s="340"/>
      <c r="BF152" s="340"/>
      <c r="BG152" s="340"/>
      <c r="BH152" s="340"/>
      <c r="BI152" s="340"/>
      <c r="BJ152" s="340"/>
      <c r="BK152" s="340"/>
      <c r="BL152" s="340"/>
      <c r="BM152" s="340"/>
      <c r="BN152" s="340">
        <v>10000</v>
      </c>
      <c r="BO152" s="341"/>
      <c r="BP152" s="341"/>
      <c r="BQ152" s="341"/>
      <c r="BR152" s="341"/>
      <c r="BS152" s="341"/>
      <c r="BT152" s="341"/>
      <c r="BU152" s="341"/>
      <c r="BV152" s="341"/>
      <c r="BW152" s="340">
        <v>10000</v>
      </c>
      <c r="BX152" s="341"/>
      <c r="BY152" s="341"/>
      <c r="BZ152" s="341"/>
      <c r="CA152" s="341"/>
      <c r="CB152" s="473"/>
    </row>
    <row r="153" spans="1:80" ht="15" x14ac:dyDescent="0.25">
      <c r="A153" s="474" t="s">
        <v>436</v>
      </c>
      <c r="B153" s="475"/>
      <c r="C153" s="475"/>
      <c r="D153" s="476"/>
      <c r="E153" s="388" t="s">
        <v>406</v>
      </c>
      <c r="F153" s="576"/>
      <c r="G153" s="576"/>
      <c r="H153" s="576"/>
      <c r="I153" s="576"/>
      <c r="J153" s="576"/>
      <c r="K153" s="576"/>
      <c r="L153" s="576"/>
      <c r="M153" s="576"/>
      <c r="N153" s="576"/>
      <c r="O153" s="576"/>
      <c r="P153" s="576"/>
      <c r="Q153" s="576"/>
      <c r="R153" s="576"/>
      <c r="S153" s="576"/>
      <c r="T153" s="576"/>
      <c r="U153" s="576"/>
      <c r="V153" s="576"/>
      <c r="W153" s="576"/>
      <c r="X153" s="576"/>
      <c r="Y153" s="576"/>
      <c r="Z153" s="576"/>
      <c r="AA153" s="576"/>
      <c r="AB153" s="576"/>
      <c r="AC153" s="576"/>
      <c r="AD153" s="576"/>
      <c r="AE153" s="576"/>
      <c r="AF153" s="576"/>
      <c r="AG153" s="576"/>
      <c r="AH153" s="576"/>
      <c r="AI153" s="576"/>
      <c r="AJ153" s="576"/>
      <c r="AK153" s="576"/>
      <c r="AL153" s="576"/>
      <c r="AM153" s="576"/>
      <c r="AN153" s="576"/>
      <c r="AO153" s="576"/>
      <c r="AP153" s="576"/>
      <c r="AQ153" s="576"/>
      <c r="AR153" s="576"/>
      <c r="AS153" s="576"/>
      <c r="AT153" s="576"/>
      <c r="AU153" s="421">
        <v>1</v>
      </c>
      <c r="AV153" s="577"/>
      <c r="AW153" s="577"/>
      <c r="AX153" s="577"/>
      <c r="AY153" s="577"/>
      <c r="AZ153" s="577"/>
      <c r="BA153" s="577"/>
      <c r="BB153" s="577"/>
      <c r="BC153" s="423"/>
      <c r="BD153" s="340">
        <v>357583</v>
      </c>
      <c r="BE153" s="340"/>
      <c r="BF153" s="340"/>
      <c r="BG153" s="340"/>
      <c r="BH153" s="340"/>
      <c r="BI153" s="340"/>
      <c r="BJ153" s="340"/>
      <c r="BK153" s="340"/>
      <c r="BL153" s="340"/>
      <c r="BM153" s="340"/>
      <c r="BN153" s="340">
        <v>357583</v>
      </c>
      <c r="BO153" s="341"/>
      <c r="BP153" s="341"/>
      <c r="BQ153" s="341"/>
      <c r="BR153" s="341"/>
      <c r="BS153" s="341"/>
      <c r="BT153" s="341"/>
      <c r="BU153" s="341"/>
      <c r="BV153" s="341"/>
      <c r="BW153" s="340">
        <v>357583</v>
      </c>
      <c r="BX153" s="341"/>
      <c r="BY153" s="341"/>
      <c r="BZ153" s="341"/>
      <c r="CA153" s="341"/>
      <c r="CB153" s="473"/>
    </row>
    <row r="154" spans="1:80" ht="15" x14ac:dyDescent="0.25">
      <c r="A154" s="474" t="s">
        <v>437</v>
      </c>
      <c r="B154" s="475"/>
      <c r="C154" s="475"/>
      <c r="D154" s="476"/>
      <c r="E154" s="388" t="s">
        <v>498</v>
      </c>
      <c r="F154" s="576"/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6"/>
      <c r="R154" s="576"/>
      <c r="S154" s="576"/>
      <c r="T154" s="576"/>
      <c r="U154" s="576"/>
      <c r="V154" s="576"/>
      <c r="W154" s="576"/>
      <c r="X154" s="576"/>
      <c r="Y154" s="576"/>
      <c r="Z154" s="576"/>
      <c r="AA154" s="576"/>
      <c r="AB154" s="576"/>
      <c r="AC154" s="576"/>
      <c r="AD154" s="576"/>
      <c r="AE154" s="576"/>
      <c r="AF154" s="576"/>
      <c r="AG154" s="576"/>
      <c r="AH154" s="576"/>
      <c r="AI154" s="576"/>
      <c r="AJ154" s="576"/>
      <c r="AK154" s="576"/>
      <c r="AL154" s="576"/>
      <c r="AM154" s="576"/>
      <c r="AN154" s="576"/>
      <c r="AO154" s="576"/>
      <c r="AP154" s="576"/>
      <c r="AQ154" s="576"/>
      <c r="AR154" s="576"/>
      <c r="AS154" s="576"/>
      <c r="AT154" s="576"/>
      <c r="AU154" s="421"/>
      <c r="AV154" s="577"/>
      <c r="AW154" s="577"/>
      <c r="AX154" s="577"/>
      <c r="AY154" s="577"/>
      <c r="AZ154" s="577"/>
      <c r="BA154" s="577"/>
      <c r="BB154" s="577"/>
      <c r="BC154" s="423"/>
      <c r="BD154" s="340">
        <v>174937.42</v>
      </c>
      <c r="BE154" s="340"/>
      <c r="BF154" s="340"/>
      <c r="BG154" s="340"/>
      <c r="BH154" s="340"/>
      <c r="BI154" s="340"/>
      <c r="BJ154" s="340"/>
      <c r="BK154" s="340"/>
      <c r="BL154" s="340"/>
      <c r="BM154" s="340"/>
      <c r="BN154" s="340">
        <v>357583</v>
      </c>
      <c r="BO154" s="341"/>
      <c r="BP154" s="341"/>
      <c r="BQ154" s="341"/>
      <c r="BR154" s="341"/>
      <c r="BS154" s="341"/>
      <c r="BT154" s="341"/>
      <c r="BU154" s="341"/>
      <c r="BV154" s="341"/>
      <c r="BW154" s="340">
        <v>357583</v>
      </c>
      <c r="BX154" s="341"/>
      <c r="BY154" s="341"/>
      <c r="BZ154" s="341"/>
      <c r="CA154" s="341"/>
      <c r="CB154" s="473"/>
    </row>
    <row r="155" spans="1:80" ht="15" x14ac:dyDescent="0.25">
      <c r="A155" s="392"/>
      <c r="B155" s="393"/>
      <c r="C155" s="393"/>
      <c r="D155" s="394"/>
      <c r="E155" s="446" t="s">
        <v>31</v>
      </c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  <c r="AE155" s="447"/>
      <c r="AF155" s="447"/>
      <c r="AG155" s="447"/>
      <c r="AH155" s="447"/>
      <c r="AI155" s="447"/>
      <c r="AJ155" s="447"/>
      <c r="AK155" s="447"/>
      <c r="AL155" s="447"/>
      <c r="AM155" s="447"/>
      <c r="AN155" s="447"/>
      <c r="AO155" s="447"/>
      <c r="AP155" s="447"/>
      <c r="AQ155" s="447"/>
      <c r="AR155" s="447"/>
      <c r="AS155" s="447"/>
      <c r="AT155" s="447"/>
      <c r="AU155" s="415" t="s">
        <v>5</v>
      </c>
      <c r="AV155" s="578"/>
      <c r="AW155" s="578"/>
      <c r="AX155" s="578"/>
      <c r="AY155" s="578"/>
      <c r="AZ155" s="578"/>
      <c r="BA155" s="578"/>
      <c r="BB155" s="578"/>
      <c r="BC155" s="417"/>
      <c r="BD155" s="411">
        <f>SUM(BD148:BM154)</f>
        <v>702698.42</v>
      </c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>
        <f>SUM(BN148:BV153)</f>
        <v>527761</v>
      </c>
      <c r="BO155" s="384"/>
      <c r="BP155" s="384"/>
      <c r="BQ155" s="384"/>
      <c r="BR155" s="384"/>
      <c r="BS155" s="384"/>
      <c r="BT155" s="384"/>
      <c r="BU155" s="384"/>
      <c r="BV155" s="384"/>
      <c r="BW155" s="411">
        <f>SUM(BW148:CB153)</f>
        <v>527761</v>
      </c>
      <c r="BX155" s="384"/>
      <c r="BY155" s="384"/>
      <c r="BZ155" s="384"/>
      <c r="CA155" s="384"/>
      <c r="CB155" s="579"/>
    </row>
    <row r="156" spans="1:80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1:80" ht="14.25" x14ac:dyDescent="0.2">
      <c r="A157" s="352" t="s">
        <v>160</v>
      </c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2"/>
    </row>
    <row r="158" spans="1:80" ht="14.2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</row>
    <row r="159" spans="1:80" ht="15" x14ac:dyDescent="0.2">
      <c r="A159" s="375" t="s">
        <v>25</v>
      </c>
      <c r="B159" s="376"/>
      <c r="C159" s="376"/>
      <c r="D159" s="377"/>
      <c r="E159" s="359" t="s">
        <v>26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359" t="s">
        <v>161</v>
      </c>
      <c r="AO159" s="199"/>
      <c r="AP159" s="199"/>
      <c r="AQ159" s="199"/>
      <c r="AR159" s="199"/>
      <c r="AS159" s="199"/>
      <c r="AT159" s="199"/>
      <c r="AU159" s="359" t="s">
        <v>162</v>
      </c>
      <c r="AV159" s="199"/>
      <c r="AW159" s="199"/>
      <c r="AX159" s="199"/>
      <c r="AY159" s="199"/>
      <c r="AZ159" s="199"/>
      <c r="BA159" s="199"/>
      <c r="BB159" s="199"/>
      <c r="BC159" s="199"/>
      <c r="BD159" s="359" t="s">
        <v>206</v>
      </c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</row>
    <row r="160" spans="1:80" ht="15" customHeight="1" x14ac:dyDescent="0.2">
      <c r="A160" s="378"/>
      <c r="B160" s="379"/>
      <c r="C160" s="379"/>
      <c r="D160" s="380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359" t="s">
        <v>201</v>
      </c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359" t="s">
        <v>199</v>
      </c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</row>
    <row r="161" spans="1:80" ht="15" customHeight="1" x14ac:dyDescent="0.2">
      <c r="A161" s="381"/>
      <c r="B161" s="382"/>
      <c r="C161" s="382"/>
      <c r="D161" s="383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359" t="s">
        <v>394</v>
      </c>
      <c r="BO161" s="199"/>
      <c r="BP161" s="199"/>
      <c r="BQ161" s="199"/>
      <c r="BR161" s="199"/>
      <c r="BS161" s="199"/>
      <c r="BT161" s="199"/>
      <c r="BU161" s="199"/>
      <c r="BV161" s="199"/>
      <c r="BW161" s="385" t="s">
        <v>415</v>
      </c>
      <c r="BX161" s="386"/>
      <c r="BY161" s="386"/>
      <c r="BZ161" s="386"/>
      <c r="CA161" s="386"/>
      <c r="CB161" s="386"/>
    </row>
    <row r="162" spans="1:80" ht="15" x14ac:dyDescent="0.2">
      <c r="A162" s="401">
        <v>1</v>
      </c>
      <c r="B162" s="402"/>
      <c r="C162" s="402"/>
      <c r="D162" s="403"/>
      <c r="E162" s="357">
        <v>2</v>
      </c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357">
        <v>3</v>
      </c>
      <c r="AO162" s="288"/>
      <c r="AP162" s="288"/>
      <c r="AQ162" s="288"/>
      <c r="AR162" s="288"/>
      <c r="AS162" s="288"/>
      <c r="AT162" s="288"/>
      <c r="AU162" s="391">
        <v>4</v>
      </c>
      <c r="AV162" s="391"/>
      <c r="AW162" s="391"/>
      <c r="AX162" s="391"/>
      <c r="AY162" s="391"/>
      <c r="AZ162" s="391"/>
      <c r="BA162" s="391"/>
      <c r="BB162" s="391"/>
      <c r="BC162" s="391"/>
      <c r="BD162" s="391">
        <v>5</v>
      </c>
      <c r="BE162" s="391"/>
      <c r="BF162" s="391"/>
      <c r="BG162" s="391"/>
      <c r="BH162" s="391"/>
      <c r="BI162" s="391"/>
      <c r="BJ162" s="391"/>
      <c r="BK162" s="391"/>
      <c r="BL162" s="391"/>
      <c r="BM162" s="391"/>
      <c r="BN162" s="391">
        <v>6</v>
      </c>
      <c r="BO162" s="391"/>
      <c r="BP162" s="391"/>
      <c r="BQ162" s="391"/>
      <c r="BR162" s="391"/>
      <c r="BS162" s="391"/>
      <c r="BT162" s="391"/>
      <c r="BU162" s="391"/>
      <c r="BV162" s="391"/>
      <c r="BW162" s="391">
        <v>7</v>
      </c>
      <c r="BX162" s="391"/>
      <c r="BY162" s="391"/>
      <c r="BZ162" s="391"/>
      <c r="CA162" s="391"/>
      <c r="CB162" s="391"/>
    </row>
    <row r="163" spans="1:80" ht="15" hidden="1" x14ac:dyDescent="0.2">
      <c r="A163" s="398" t="s">
        <v>108</v>
      </c>
      <c r="B163" s="399"/>
      <c r="C163" s="399"/>
      <c r="D163" s="400"/>
      <c r="E163" s="633" t="s">
        <v>164</v>
      </c>
      <c r="F163" s="634"/>
      <c r="G163" s="634"/>
      <c r="H163" s="634"/>
      <c r="I163" s="634"/>
      <c r="J163" s="634"/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  <c r="AA163" s="634"/>
      <c r="AB163" s="634"/>
      <c r="AC163" s="634"/>
      <c r="AD163" s="634"/>
      <c r="AE163" s="634"/>
      <c r="AF163" s="634"/>
      <c r="AG163" s="634"/>
      <c r="AH163" s="634"/>
      <c r="AI163" s="634"/>
      <c r="AJ163" s="634"/>
      <c r="AK163" s="634"/>
      <c r="AL163" s="634"/>
      <c r="AM163" s="634"/>
      <c r="AN163" s="357"/>
      <c r="AO163" s="288"/>
      <c r="AP163" s="288"/>
      <c r="AQ163" s="288"/>
      <c r="AR163" s="288"/>
      <c r="AS163" s="288"/>
      <c r="AT163" s="288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391"/>
      <c r="BF163" s="391"/>
      <c r="BG163" s="391"/>
      <c r="BH163" s="391"/>
      <c r="BI163" s="391"/>
      <c r="BJ163" s="391"/>
      <c r="BK163" s="391"/>
      <c r="BL163" s="391"/>
      <c r="BM163" s="391"/>
      <c r="BN163" s="391"/>
      <c r="BO163" s="391"/>
      <c r="BP163" s="391"/>
      <c r="BQ163" s="391"/>
      <c r="BR163" s="391"/>
      <c r="BS163" s="391"/>
      <c r="BT163" s="391"/>
      <c r="BU163" s="391"/>
      <c r="BV163" s="391"/>
      <c r="BW163" s="391"/>
      <c r="BX163" s="391"/>
      <c r="BY163" s="391"/>
      <c r="BZ163" s="391"/>
      <c r="CA163" s="391"/>
      <c r="CB163" s="391"/>
    </row>
    <row r="164" spans="1:80" ht="15" x14ac:dyDescent="0.2">
      <c r="A164" s="398" t="s">
        <v>108</v>
      </c>
      <c r="B164" s="399"/>
      <c r="C164" s="399"/>
      <c r="D164" s="400"/>
      <c r="E164" s="633" t="s">
        <v>446</v>
      </c>
      <c r="F164" s="634"/>
      <c r="G164" s="634"/>
      <c r="H164" s="634"/>
      <c r="I164" s="634"/>
      <c r="J164" s="634"/>
      <c r="K164" s="634"/>
      <c r="L164" s="634"/>
      <c r="M164" s="634"/>
      <c r="N164" s="634"/>
      <c r="O164" s="634"/>
      <c r="P164" s="634"/>
      <c r="Q164" s="634"/>
      <c r="R164" s="634"/>
      <c r="S164" s="634"/>
      <c r="T164" s="634"/>
      <c r="U164" s="634"/>
      <c r="V164" s="634"/>
      <c r="W164" s="634"/>
      <c r="X164" s="634"/>
      <c r="Y164" s="634"/>
      <c r="Z164" s="634"/>
      <c r="AA164" s="634"/>
      <c r="AB164" s="634"/>
      <c r="AC164" s="634"/>
      <c r="AD164" s="634"/>
      <c r="AE164" s="634"/>
      <c r="AF164" s="634"/>
      <c r="AG164" s="634"/>
      <c r="AH164" s="634"/>
      <c r="AI164" s="634"/>
      <c r="AJ164" s="634"/>
      <c r="AK164" s="634"/>
      <c r="AL164" s="634"/>
      <c r="AM164" s="634"/>
      <c r="AN164" s="357"/>
      <c r="AO164" s="288"/>
      <c r="AP164" s="288"/>
      <c r="AQ164" s="288"/>
      <c r="AR164" s="288"/>
      <c r="AS164" s="288"/>
      <c r="AT164" s="288"/>
      <c r="AU164" s="635"/>
      <c r="AV164" s="635"/>
      <c r="AW164" s="635"/>
      <c r="AX164" s="635"/>
      <c r="AY164" s="635"/>
      <c r="AZ164" s="635"/>
      <c r="BA164" s="635"/>
      <c r="BB164" s="635"/>
      <c r="BC164" s="635"/>
      <c r="BD164" s="472">
        <f>104002-104002</f>
        <v>0</v>
      </c>
      <c r="BE164" s="472"/>
      <c r="BF164" s="472"/>
      <c r="BG164" s="472"/>
      <c r="BH164" s="472"/>
      <c r="BI164" s="472"/>
      <c r="BJ164" s="472"/>
      <c r="BK164" s="472"/>
      <c r="BL164" s="472"/>
      <c r="BM164" s="472"/>
      <c r="BN164" s="472">
        <v>104002</v>
      </c>
      <c r="BO164" s="472"/>
      <c r="BP164" s="472"/>
      <c r="BQ164" s="472"/>
      <c r="BR164" s="472"/>
      <c r="BS164" s="472"/>
      <c r="BT164" s="472"/>
      <c r="BU164" s="472"/>
      <c r="BV164" s="472"/>
      <c r="BW164" s="472">
        <v>104002</v>
      </c>
      <c r="BX164" s="472"/>
      <c r="BY164" s="472"/>
      <c r="BZ164" s="472"/>
      <c r="CA164" s="472"/>
      <c r="CB164" s="472"/>
    </row>
    <row r="165" spans="1:80" ht="15" x14ac:dyDescent="0.2">
      <c r="A165" s="398" t="s">
        <v>110</v>
      </c>
      <c r="B165" s="399"/>
      <c r="C165" s="399"/>
      <c r="D165" s="400"/>
      <c r="E165" s="633" t="s">
        <v>472</v>
      </c>
      <c r="F165" s="634"/>
      <c r="G165" s="634"/>
      <c r="H165" s="634"/>
      <c r="I165" s="634"/>
      <c r="J165" s="634"/>
      <c r="K165" s="634"/>
      <c r="L165" s="634"/>
      <c r="M165" s="634"/>
      <c r="N165" s="634"/>
      <c r="O165" s="634"/>
      <c r="P165" s="634"/>
      <c r="Q165" s="634"/>
      <c r="R165" s="634"/>
      <c r="S165" s="634"/>
      <c r="T165" s="634"/>
      <c r="U165" s="634"/>
      <c r="V165" s="634"/>
      <c r="W165" s="634"/>
      <c r="X165" s="634"/>
      <c r="Y165" s="634"/>
      <c r="Z165" s="634"/>
      <c r="AA165" s="634"/>
      <c r="AB165" s="634"/>
      <c r="AC165" s="634"/>
      <c r="AD165" s="634"/>
      <c r="AE165" s="634"/>
      <c r="AF165" s="634"/>
      <c r="AG165" s="634"/>
      <c r="AH165" s="634"/>
      <c r="AI165" s="634"/>
      <c r="AJ165" s="634"/>
      <c r="AK165" s="634"/>
      <c r="AL165" s="634"/>
      <c r="AM165" s="634"/>
      <c r="AN165" s="357"/>
      <c r="AO165" s="288"/>
      <c r="AP165" s="288"/>
      <c r="AQ165" s="288"/>
      <c r="AR165" s="288"/>
      <c r="AS165" s="288"/>
      <c r="AT165" s="288"/>
      <c r="AU165" s="635"/>
      <c r="AV165" s="635"/>
      <c r="AW165" s="635"/>
      <c r="AX165" s="635"/>
      <c r="AY165" s="635"/>
      <c r="AZ165" s="635"/>
      <c r="BA165" s="635"/>
      <c r="BB165" s="635"/>
      <c r="BC165" s="635"/>
      <c r="BD165" s="472">
        <f>22752-2352</f>
        <v>20400</v>
      </c>
      <c r="BE165" s="472"/>
      <c r="BF165" s="472"/>
      <c r="BG165" s="472"/>
      <c r="BH165" s="472"/>
      <c r="BI165" s="472"/>
      <c r="BJ165" s="472"/>
      <c r="BK165" s="472"/>
      <c r="BL165" s="472"/>
      <c r="BM165" s="472"/>
      <c r="BN165" s="472">
        <v>0</v>
      </c>
      <c r="BO165" s="472"/>
      <c r="BP165" s="472"/>
      <c r="BQ165" s="472"/>
      <c r="BR165" s="472"/>
      <c r="BS165" s="472"/>
      <c r="BT165" s="472"/>
      <c r="BU165" s="472"/>
      <c r="BV165" s="472"/>
      <c r="BW165" s="472">
        <v>0</v>
      </c>
      <c r="BX165" s="472"/>
      <c r="BY165" s="472"/>
      <c r="BZ165" s="472"/>
      <c r="CA165" s="472"/>
      <c r="CB165" s="472"/>
    </row>
    <row r="166" spans="1:80" ht="15" x14ac:dyDescent="0.25">
      <c r="A166" s="392"/>
      <c r="B166" s="393"/>
      <c r="C166" s="393"/>
      <c r="D166" s="394"/>
      <c r="E166" s="446" t="s">
        <v>31</v>
      </c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7"/>
      <c r="AA166" s="447"/>
      <c r="AB166" s="447"/>
      <c r="AC166" s="447"/>
      <c r="AD166" s="447"/>
      <c r="AE166" s="447"/>
      <c r="AF166" s="447"/>
      <c r="AG166" s="447"/>
      <c r="AH166" s="447"/>
      <c r="AI166" s="447"/>
      <c r="AJ166" s="447"/>
      <c r="AK166" s="447"/>
      <c r="AL166" s="447"/>
      <c r="AM166" s="447"/>
      <c r="AN166" s="464" t="s">
        <v>5</v>
      </c>
      <c r="AO166" s="465"/>
      <c r="AP166" s="465"/>
      <c r="AQ166" s="465"/>
      <c r="AR166" s="465"/>
      <c r="AS166" s="465" t="s">
        <v>5</v>
      </c>
      <c r="AT166" s="465"/>
      <c r="AU166" s="636" t="s">
        <v>5</v>
      </c>
      <c r="AV166" s="637"/>
      <c r="AW166" s="637"/>
      <c r="AX166" s="637"/>
      <c r="AY166" s="637"/>
      <c r="AZ166" s="637"/>
      <c r="BA166" s="637"/>
      <c r="BB166" s="637"/>
      <c r="BC166" s="638" t="s">
        <v>5</v>
      </c>
      <c r="BD166" s="469">
        <f>SUM(BD164:BM165)</f>
        <v>20400</v>
      </c>
      <c r="BE166" s="469"/>
      <c r="BF166" s="469"/>
      <c r="BG166" s="469"/>
      <c r="BH166" s="469"/>
      <c r="BI166" s="469"/>
      <c r="BJ166" s="469"/>
      <c r="BK166" s="469"/>
      <c r="BL166" s="469"/>
      <c r="BM166" s="469"/>
      <c r="BN166" s="469">
        <f>SUM(BN164:BV165)</f>
        <v>104002</v>
      </c>
      <c r="BO166" s="469"/>
      <c r="BP166" s="469"/>
      <c r="BQ166" s="469"/>
      <c r="BR166" s="469"/>
      <c r="BS166" s="469"/>
      <c r="BT166" s="469"/>
      <c r="BU166" s="469"/>
      <c r="BV166" s="469"/>
      <c r="BW166" s="469">
        <f>SUM(BW164:CB165)</f>
        <v>104002</v>
      </c>
      <c r="BX166" s="469"/>
      <c r="BY166" s="469"/>
      <c r="BZ166" s="469"/>
      <c r="CA166" s="469"/>
      <c r="CB166" s="469"/>
    </row>
    <row r="167" spans="1:80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26.45" customHeight="1" x14ac:dyDescent="0.2">
      <c r="A168" s="294" t="s">
        <v>165</v>
      </c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294"/>
      <c r="AG168" s="294"/>
      <c r="AH168" s="294"/>
      <c r="AI168" s="294"/>
      <c r="AJ168" s="294"/>
      <c r="AK168" s="294"/>
      <c r="AL168" s="294"/>
      <c r="AM168" s="294"/>
      <c r="AN168" s="294"/>
      <c r="AO168" s="294"/>
      <c r="AP168" s="294"/>
      <c r="AQ168" s="294"/>
      <c r="AR168" s="294"/>
      <c r="AS168" s="294"/>
      <c r="AT168" s="294"/>
      <c r="AU168" s="294"/>
      <c r="AV168" s="294"/>
      <c r="AW168" s="294"/>
      <c r="AX168" s="294"/>
      <c r="AY168" s="294"/>
      <c r="AZ168" s="294"/>
      <c r="BA168" s="294"/>
      <c r="BB168" s="294"/>
      <c r="BC168" s="294"/>
      <c r="BD168" s="294"/>
      <c r="BE168" s="294"/>
      <c r="BF168" s="294"/>
      <c r="BG168" s="294"/>
      <c r="BH168" s="294"/>
      <c r="BI168" s="294"/>
      <c r="BJ168" s="294"/>
      <c r="BK168" s="294"/>
      <c r="BL168" s="294"/>
      <c r="BM168" s="294"/>
      <c r="BN168" s="294"/>
      <c r="BO168" s="294"/>
      <c r="BP168" s="294"/>
      <c r="BQ168" s="294"/>
      <c r="BR168" s="294"/>
      <c r="BS168" s="294"/>
      <c r="BT168" s="294"/>
      <c r="BU168" s="294"/>
      <c r="BV168" s="294"/>
      <c r="BW168" s="294"/>
      <c r="BX168" s="294"/>
      <c r="BY168" s="294"/>
      <c r="BZ168" s="294"/>
      <c r="CA168" s="294"/>
      <c r="CB168" s="294"/>
    </row>
    <row r="169" spans="1:80" ht="11.4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</row>
    <row r="170" spans="1:80" ht="15" x14ac:dyDescent="0.2">
      <c r="A170" s="375" t="s">
        <v>25</v>
      </c>
      <c r="B170" s="376"/>
      <c r="C170" s="376"/>
      <c r="D170" s="377"/>
      <c r="E170" s="359" t="s">
        <v>26</v>
      </c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359" t="s">
        <v>161</v>
      </c>
      <c r="AO170" s="199"/>
      <c r="AP170" s="199"/>
      <c r="AQ170" s="199"/>
      <c r="AR170" s="199"/>
      <c r="AS170" s="199"/>
      <c r="AT170" s="199"/>
      <c r="AU170" s="359" t="s">
        <v>162</v>
      </c>
      <c r="AV170" s="199"/>
      <c r="AW170" s="199"/>
      <c r="AX170" s="199"/>
      <c r="AY170" s="199"/>
      <c r="AZ170" s="199"/>
      <c r="BA170" s="199"/>
      <c r="BB170" s="199"/>
      <c r="BC170" s="199"/>
      <c r="BD170" s="359" t="s">
        <v>206</v>
      </c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</row>
    <row r="171" spans="1:80" ht="15" customHeight="1" x14ac:dyDescent="0.2">
      <c r="A171" s="378"/>
      <c r="B171" s="379"/>
      <c r="C171" s="379"/>
      <c r="D171" s="380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359" t="s">
        <v>201</v>
      </c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359" t="s">
        <v>199</v>
      </c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</row>
    <row r="172" spans="1:80" ht="15" customHeight="1" x14ac:dyDescent="0.2">
      <c r="A172" s="381"/>
      <c r="B172" s="382"/>
      <c r="C172" s="382"/>
      <c r="D172" s="383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359" t="s">
        <v>394</v>
      </c>
      <c r="BO172" s="199"/>
      <c r="BP172" s="199"/>
      <c r="BQ172" s="199"/>
      <c r="BR172" s="199"/>
      <c r="BS172" s="199"/>
      <c r="BT172" s="199"/>
      <c r="BU172" s="199"/>
      <c r="BV172" s="199"/>
      <c r="BW172" s="385" t="s">
        <v>415</v>
      </c>
      <c r="BX172" s="386"/>
      <c r="BY172" s="386"/>
      <c r="BZ172" s="386"/>
      <c r="CA172" s="386"/>
      <c r="CB172" s="386"/>
    </row>
    <row r="173" spans="1:80" ht="15" x14ac:dyDescent="0.2">
      <c r="A173" s="401">
        <v>1</v>
      </c>
      <c r="B173" s="402"/>
      <c r="C173" s="402"/>
      <c r="D173" s="403"/>
      <c r="E173" s="357">
        <v>2</v>
      </c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357">
        <v>3</v>
      </c>
      <c r="AO173" s="288"/>
      <c r="AP173" s="288"/>
      <c r="AQ173" s="288"/>
      <c r="AR173" s="288"/>
      <c r="AS173" s="288"/>
      <c r="AT173" s="288"/>
      <c r="AU173" s="391">
        <v>4</v>
      </c>
      <c r="AV173" s="391"/>
      <c r="AW173" s="391"/>
      <c r="AX173" s="391"/>
      <c r="AY173" s="391"/>
      <c r="AZ173" s="391"/>
      <c r="BA173" s="391"/>
      <c r="BB173" s="391"/>
      <c r="BC173" s="391"/>
      <c r="BD173" s="391">
        <v>5</v>
      </c>
      <c r="BE173" s="391"/>
      <c r="BF173" s="391"/>
      <c r="BG173" s="391"/>
      <c r="BH173" s="391"/>
      <c r="BI173" s="391"/>
      <c r="BJ173" s="391"/>
      <c r="BK173" s="391"/>
      <c r="BL173" s="391"/>
      <c r="BM173" s="391"/>
      <c r="BN173" s="391">
        <v>6</v>
      </c>
      <c r="BO173" s="391"/>
      <c r="BP173" s="391"/>
      <c r="BQ173" s="391"/>
      <c r="BR173" s="391"/>
      <c r="BS173" s="391"/>
      <c r="BT173" s="391"/>
      <c r="BU173" s="391"/>
      <c r="BV173" s="391"/>
      <c r="BW173" s="391">
        <v>7</v>
      </c>
      <c r="BX173" s="391"/>
      <c r="BY173" s="391"/>
      <c r="BZ173" s="391"/>
      <c r="CA173" s="391"/>
      <c r="CB173" s="391"/>
    </row>
    <row r="174" spans="1:80" ht="15" x14ac:dyDescent="0.2">
      <c r="A174" s="398" t="s">
        <v>108</v>
      </c>
      <c r="B174" s="399"/>
      <c r="C174" s="399"/>
      <c r="D174" s="400"/>
      <c r="E174" s="633" t="s">
        <v>178</v>
      </c>
      <c r="F174" s="634"/>
      <c r="G174" s="634"/>
      <c r="H174" s="634"/>
      <c r="I174" s="634"/>
      <c r="J174" s="634"/>
      <c r="K174" s="634"/>
      <c r="L174" s="634"/>
      <c r="M174" s="634"/>
      <c r="N174" s="634"/>
      <c r="O174" s="634"/>
      <c r="P174" s="634"/>
      <c r="Q174" s="634"/>
      <c r="R174" s="634"/>
      <c r="S174" s="634"/>
      <c r="T174" s="634"/>
      <c r="U174" s="634"/>
      <c r="V174" s="634"/>
      <c r="W174" s="634"/>
      <c r="X174" s="634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357"/>
      <c r="AO174" s="288"/>
      <c r="AP174" s="288"/>
      <c r="AQ174" s="288"/>
      <c r="AR174" s="288"/>
      <c r="AS174" s="288"/>
      <c r="AT174" s="288"/>
      <c r="AU174" s="391"/>
      <c r="AV174" s="391"/>
      <c r="AW174" s="391"/>
      <c r="AX174" s="391"/>
      <c r="AY174" s="391"/>
      <c r="AZ174" s="391"/>
      <c r="BA174" s="391"/>
      <c r="BB174" s="391"/>
      <c r="BC174" s="391"/>
      <c r="BD174" s="472">
        <f>80000-30000</f>
        <v>50000</v>
      </c>
      <c r="BE174" s="472"/>
      <c r="BF174" s="472"/>
      <c r="BG174" s="472"/>
      <c r="BH174" s="472"/>
      <c r="BI174" s="472"/>
      <c r="BJ174" s="472"/>
      <c r="BK174" s="472"/>
      <c r="BL174" s="472"/>
      <c r="BM174" s="472"/>
      <c r="BN174" s="472">
        <v>80000</v>
      </c>
      <c r="BO174" s="472"/>
      <c r="BP174" s="472"/>
      <c r="BQ174" s="472"/>
      <c r="BR174" s="472"/>
      <c r="BS174" s="472"/>
      <c r="BT174" s="472"/>
      <c r="BU174" s="472"/>
      <c r="BV174" s="472"/>
      <c r="BW174" s="472">
        <v>80000</v>
      </c>
      <c r="BX174" s="472"/>
      <c r="BY174" s="472"/>
      <c r="BZ174" s="472"/>
      <c r="CA174" s="472"/>
      <c r="CB174" s="472"/>
    </row>
    <row r="175" spans="1:80" ht="15" x14ac:dyDescent="0.2">
      <c r="A175" s="398" t="s">
        <v>110</v>
      </c>
      <c r="B175" s="399"/>
      <c r="C175" s="399"/>
      <c r="D175" s="400"/>
      <c r="E175" s="633" t="s">
        <v>166</v>
      </c>
      <c r="F175" s="634"/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634"/>
      <c r="AD175" s="634"/>
      <c r="AE175" s="634"/>
      <c r="AF175" s="634"/>
      <c r="AG175" s="634"/>
      <c r="AH175" s="634"/>
      <c r="AI175" s="634"/>
      <c r="AJ175" s="634"/>
      <c r="AK175" s="634"/>
      <c r="AL175" s="634"/>
      <c r="AM175" s="634"/>
      <c r="AN175" s="357"/>
      <c r="AO175" s="288"/>
      <c r="AP175" s="288"/>
      <c r="AQ175" s="288"/>
      <c r="AR175" s="288"/>
      <c r="AS175" s="288"/>
      <c r="AT175" s="288"/>
      <c r="AU175" s="391"/>
      <c r="AV175" s="391"/>
      <c r="AW175" s="391"/>
      <c r="AX175" s="391"/>
      <c r="AY175" s="391"/>
      <c r="AZ175" s="391"/>
      <c r="BA175" s="391"/>
      <c r="BB175" s="391"/>
      <c r="BC175" s="391"/>
      <c r="BD175" s="472">
        <f>60886-38583.42</f>
        <v>22302.58</v>
      </c>
      <c r="BE175" s="472"/>
      <c r="BF175" s="472"/>
      <c r="BG175" s="472"/>
      <c r="BH175" s="472"/>
      <c r="BI175" s="472"/>
      <c r="BJ175" s="472"/>
      <c r="BK175" s="472"/>
      <c r="BL175" s="472"/>
      <c r="BM175" s="472"/>
      <c r="BN175" s="472">
        <v>60886</v>
      </c>
      <c r="BO175" s="472"/>
      <c r="BP175" s="472"/>
      <c r="BQ175" s="472"/>
      <c r="BR175" s="472"/>
      <c r="BS175" s="472"/>
      <c r="BT175" s="472"/>
      <c r="BU175" s="472"/>
      <c r="BV175" s="472"/>
      <c r="BW175" s="472">
        <v>60886</v>
      </c>
      <c r="BX175" s="472"/>
      <c r="BY175" s="472"/>
      <c r="BZ175" s="472"/>
      <c r="CA175" s="472"/>
      <c r="CB175" s="472"/>
    </row>
    <row r="176" spans="1:80" ht="15" x14ac:dyDescent="0.2">
      <c r="A176" s="398" t="s">
        <v>112</v>
      </c>
      <c r="B176" s="399"/>
      <c r="C176" s="399"/>
      <c r="D176" s="400"/>
      <c r="E176" s="633" t="s">
        <v>167</v>
      </c>
      <c r="F176" s="634"/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357"/>
      <c r="AO176" s="288"/>
      <c r="AP176" s="288"/>
      <c r="AQ176" s="288"/>
      <c r="AR176" s="288"/>
      <c r="AS176" s="288"/>
      <c r="AT176" s="288"/>
      <c r="AU176" s="391"/>
      <c r="AV176" s="391"/>
      <c r="AW176" s="391"/>
      <c r="AX176" s="391"/>
      <c r="AY176" s="391"/>
      <c r="AZ176" s="391"/>
      <c r="BA176" s="391"/>
      <c r="BB176" s="391"/>
      <c r="BC176" s="391"/>
      <c r="BD176" s="472">
        <v>60000</v>
      </c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>
        <v>60000</v>
      </c>
      <c r="BO176" s="472"/>
      <c r="BP176" s="472"/>
      <c r="BQ176" s="472"/>
      <c r="BR176" s="472"/>
      <c r="BS176" s="472"/>
      <c r="BT176" s="472"/>
      <c r="BU176" s="472"/>
      <c r="BV176" s="472"/>
      <c r="BW176" s="472">
        <v>60000</v>
      </c>
      <c r="BX176" s="472"/>
      <c r="BY176" s="472"/>
      <c r="BZ176" s="472"/>
      <c r="CA176" s="472"/>
      <c r="CB176" s="472"/>
    </row>
    <row r="177" spans="1:80" ht="15" x14ac:dyDescent="0.25">
      <c r="A177" s="392"/>
      <c r="B177" s="393"/>
      <c r="C177" s="393"/>
      <c r="D177" s="394"/>
      <c r="E177" s="446" t="s">
        <v>31</v>
      </c>
      <c r="F177" s="447"/>
      <c r="G177" s="447"/>
      <c r="H177" s="447"/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  <c r="Y177" s="447"/>
      <c r="Z177" s="447"/>
      <c r="AA177" s="447"/>
      <c r="AB177" s="447"/>
      <c r="AC177" s="447"/>
      <c r="AD177" s="447"/>
      <c r="AE177" s="447"/>
      <c r="AF177" s="447"/>
      <c r="AG177" s="447"/>
      <c r="AH177" s="447"/>
      <c r="AI177" s="447"/>
      <c r="AJ177" s="447"/>
      <c r="AK177" s="447"/>
      <c r="AL177" s="447"/>
      <c r="AM177" s="447"/>
      <c r="AN177" s="464" t="s">
        <v>5</v>
      </c>
      <c r="AO177" s="465"/>
      <c r="AP177" s="465"/>
      <c r="AQ177" s="465"/>
      <c r="AR177" s="465"/>
      <c r="AS177" s="465" t="s">
        <v>5</v>
      </c>
      <c r="AT177" s="465"/>
      <c r="AU177" s="466" t="s">
        <v>5</v>
      </c>
      <c r="AV177" s="467"/>
      <c r="AW177" s="467"/>
      <c r="AX177" s="467"/>
      <c r="AY177" s="467"/>
      <c r="AZ177" s="467"/>
      <c r="BA177" s="467"/>
      <c r="BB177" s="467"/>
      <c r="BC177" s="468" t="s">
        <v>5</v>
      </c>
      <c r="BD177" s="469">
        <f>SUM(BD174:BD176)</f>
        <v>132302.58000000002</v>
      </c>
      <c r="BE177" s="469"/>
      <c r="BF177" s="469"/>
      <c r="BG177" s="469"/>
      <c r="BH177" s="469"/>
      <c r="BI177" s="469"/>
      <c r="BJ177" s="469"/>
      <c r="BK177" s="469"/>
      <c r="BL177" s="469"/>
      <c r="BM177" s="469"/>
      <c r="BN177" s="469">
        <f>SUM(BN174:BN176)</f>
        <v>200886</v>
      </c>
      <c r="BO177" s="469"/>
      <c r="BP177" s="469"/>
      <c r="BQ177" s="469"/>
      <c r="BR177" s="469"/>
      <c r="BS177" s="469"/>
      <c r="BT177" s="469"/>
      <c r="BU177" s="469"/>
      <c r="BV177" s="469"/>
      <c r="BW177" s="469">
        <f>SUM(BW174:BW176)</f>
        <v>200886</v>
      </c>
      <c r="BX177" s="469"/>
      <c r="BY177" s="469"/>
      <c r="BZ177" s="469"/>
      <c r="CA177" s="469"/>
      <c r="CB177" s="469"/>
    </row>
    <row r="178" spans="1:80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14.25" x14ac:dyDescent="0.2">
      <c r="A179" s="352" t="s">
        <v>35</v>
      </c>
      <c r="B179" s="352"/>
      <c r="C179" s="352"/>
      <c r="D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2"/>
    </row>
    <row r="180" spans="1:80" ht="14.2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</row>
    <row r="181" spans="1:80" ht="14.25" x14ac:dyDescent="0.2">
      <c r="A181" s="339" t="s">
        <v>19</v>
      </c>
      <c r="B181" s="339"/>
      <c r="C181" s="339"/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23" t="s">
        <v>168</v>
      </c>
      <c r="AF181" s="323"/>
      <c r="AG181" s="323"/>
      <c r="AH181" s="323"/>
      <c r="AI181" s="323"/>
      <c r="AJ181" s="323"/>
      <c r="AK181" s="323"/>
      <c r="AL181" s="323"/>
      <c r="AM181" s="323"/>
      <c r="AN181" s="323"/>
      <c r="AO181" s="323"/>
      <c r="AP181" s="323"/>
      <c r="AQ181" s="323"/>
      <c r="AR181" s="323"/>
      <c r="AS181" s="323"/>
      <c r="AT181" s="323"/>
      <c r="AU181" s="323"/>
      <c r="AV181" s="323"/>
      <c r="AW181" s="323"/>
      <c r="AX181" s="323"/>
      <c r="AY181" s="323"/>
      <c r="AZ181" s="323"/>
      <c r="BA181" s="323"/>
      <c r="BB181" s="323"/>
      <c r="BC181" s="323"/>
      <c r="BD181" s="323"/>
      <c r="BE181" s="323"/>
      <c r="BF181" s="323"/>
      <c r="BG181" s="323"/>
      <c r="BH181" s="323"/>
      <c r="BI181" s="323"/>
      <c r="BJ181" s="323"/>
      <c r="BK181" s="323"/>
      <c r="BL181" s="323"/>
      <c r="BM181" s="323"/>
      <c r="BN181" s="323"/>
      <c r="BO181" s="323"/>
      <c r="BP181" s="323"/>
      <c r="BQ181" s="323"/>
      <c r="BR181" s="323"/>
      <c r="BS181" s="323"/>
      <c r="BT181" s="323"/>
      <c r="BU181" s="323"/>
      <c r="BV181" s="323"/>
      <c r="BW181" s="323"/>
      <c r="BX181" s="323"/>
      <c r="BY181" s="323"/>
      <c r="BZ181" s="323"/>
      <c r="CA181" s="323"/>
      <c r="CB181" s="323"/>
    </row>
    <row r="182" spans="1:80" ht="14.2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</row>
    <row r="183" spans="1:80" ht="14.25" x14ac:dyDescent="0.2">
      <c r="A183" s="10" t="s">
        <v>21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323" t="s">
        <v>36</v>
      </c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  <c r="AO183" s="323"/>
      <c r="AP183" s="323"/>
      <c r="AQ183" s="323"/>
      <c r="AR183" s="323"/>
      <c r="AS183" s="323"/>
      <c r="AT183" s="323"/>
      <c r="AU183" s="323"/>
      <c r="AV183" s="323"/>
      <c r="AW183" s="323"/>
      <c r="AX183" s="323"/>
      <c r="AY183" s="323"/>
      <c r="AZ183" s="323"/>
      <c r="BA183" s="323"/>
      <c r="BB183" s="323"/>
      <c r="BC183" s="323"/>
      <c r="BD183" s="323"/>
      <c r="BE183" s="323"/>
      <c r="BF183" s="323"/>
      <c r="BG183" s="323"/>
      <c r="BH183" s="323"/>
      <c r="BI183" s="323"/>
      <c r="BJ183" s="323"/>
      <c r="BK183" s="323"/>
      <c r="BL183" s="323"/>
      <c r="BM183" s="323"/>
      <c r="BN183" s="323"/>
      <c r="BO183" s="323"/>
      <c r="BP183" s="323"/>
      <c r="BQ183" s="323"/>
      <c r="BR183" s="323"/>
      <c r="BS183" s="323"/>
      <c r="BT183" s="323"/>
      <c r="BU183" s="323"/>
      <c r="BV183" s="323"/>
      <c r="BW183" s="323"/>
      <c r="BX183" s="323"/>
      <c r="BY183" s="323"/>
      <c r="BZ183" s="323"/>
      <c r="CA183" s="323"/>
      <c r="CB183" s="323"/>
    </row>
    <row r="184" spans="1:80" ht="14.2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</row>
    <row r="185" spans="1:80" ht="29.25" customHeight="1" x14ac:dyDescent="0.25">
      <c r="A185" s="10" t="s">
        <v>23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325" t="s">
        <v>97</v>
      </c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  <c r="BD185" s="325"/>
      <c r="BE185" s="325"/>
      <c r="BF185" s="325"/>
      <c r="BG185" s="325"/>
      <c r="BH185" s="325"/>
      <c r="BI185" s="325"/>
      <c r="BJ185" s="325"/>
      <c r="BK185" s="325"/>
      <c r="BL185" s="325"/>
      <c r="BM185" s="325"/>
      <c r="BN185" s="325"/>
      <c r="BO185" s="325"/>
      <c r="BP185" s="325"/>
      <c r="BQ185" s="325"/>
      <c r="BR185" s="325"/>
      <c r="BS185" s="325"/>
      <c r="BT185" s="325"/>
      <c r="BU185" s="325"/>
      <c r="BV185" s="325"/>
      <c r="BW185" s="325"/>
      <c r="BX185" s="325"/>
      <c r="BY185" s="325"/>
      <c r="BZ185" s="325"/>
      <c r="CA185" s="325"/>
      <c r="CB185" s="325"/>
    </row>
    <row r="186" spans="1:80" ht="12" customHeight="1" x14ac:dyDescent="0.2">
      <c r="A186" s="1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</row>
    <row r="187" spans="1:80" ht="14.25" x14ac:dyDescent="0.2">
      <c r="A187" s="352" t="s">
        <v>169</v>
      </c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  <c r="AD187" s="352"/>
      <c r="AE187" s="352"/>
      <c r="AF187" s="352"/>
      <c r="AG187" s="352"/>
      <c r="AH187" s="352"/>
      <c r="AI187" s="352"/>
      <c r="AJ187" s="352"/>
      <c r="AK187" s="352"/>
      <c r="AL187" s="352"/>
      <c r="AM187" s="352"/>
      <c r="AN187" s="352"/>
      <c r="AO187" s="352"/>
      <c r="AP187" s="352"/>
      <c r="AQ187" s="352"/>
      <c r="AR187" s="352"/>
      <c r="AS187" s="352"/>
      <c r="AT187" s="352"/>
      <c r="AU187" s="352"/>
      <c r="AV187" s="352"/>
      <c r="AW187" s="352"/>
      <c r="AX187" s="352"/>
      <c r="AY187" s="352"/>
      <c r="AZ187" s="352"/>
      <c r="BA187" s="352"/>
      <c r="BB187" s="352"/>
      <c r="BC187" s="352"/>
      <c r="BD187" s="352"/>
      <c r="BE187" s="352"/>
      <c r="BF187" s="352"/>
      <c r="BG187" s="352"/>
      <c r="BH187" s="352"/>
      <c r="BI187" s="352"/>
      <c r="BJ187" s="352"/>
      <c r="BK187" s="352"/>
      <c r="BL187" s="352"/>
      <c r="BM187" s="352"/>
      <c r="BN187" s="352"/>
      <c r="BO187" s="352"/>
      <c r="BP187" s="352"/>
      <c r="BQ187" s="352"/>
      <c r="BR187" s="352"/>
      <c r="BS187" s="352"/>
      <c r="BT187" s="352"/>
      <c r="BU187" s="352"/>
      <c r="BV187" s="352"/>
      <c r="BW187" s="352"/>
      <c r="BX187" s="352"/>
      <c r="BY187" s="352"/>
      <c r="BZ187" s="352"/>
      <c r="CA187" s="352"/>
      <c r="CB187" s="352"/>
    </row>
    <row r="189" spans="1:80" x14ac:dyDescent="0.2">
      <c r="A189" s="375" t="s">
        <v>25</v>
      </c>
      <c r="B189" s="376"/>
      <c r="C189" s="376"/>
      <c r="D189" s="377"/>
      <c r="E189" s="375" t="s">
        <v>26</v>
      </c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/>
      <c r="AG189" s="376"/>
      <c r="AH189" s="376"/>
      <c r="AI189" s="376"/>
      <c r="AJ189" s="376"/>
      <c r="AK189" s="376"/>
      <c r="AL189" s="376"/>
      <c r="AM189" s="376"/>
      <c r="AN189" s="376"/>
      <c r="AO189" s="376"/>
      <c r="AP189" s="376"/>
      <c r="AQ189" s="376"/>
      <c r="AR189" s="376"/>
      <c r="AS189" s="376"/>
      <c r="AT189" s="376"/>
      <c r="AU189" s="376"/>
      <c r="AV189" s="376"/>
      <c r="AW189" s="376"/>
      <c r="AX189" s="376"/>
      <c r="AY189" s="376"/>
      <c r="AZ189" s="376"/>
      <c r="BA189" s="376"/>
      <c r="BB189" s="376"/>
      <c r="BC189" s="377"/>
      <c r="BD189" s="375" t="s">
        <v>78</v>
      </c>
      <c r="BE189" s="376"/>
      <c r="BF189" s="376"/>
      <c r="BG189" s="376"/>
      <c r="BH189" s="376"/>
      <c r="BI189" s="376"/>
      <c r="BJ189" s="376"/>
      <c r="BK189" s="376"/>
      <c r="BL189" s="376"/>
      <c r="BM189" s="377"/>
      <c r="BN189" s="375" t="s">
        <v>79</v>
      </c>
      <c r="BO189" s="376"/>
      <c r="BP189" s="376"/>
      <c r="BQ189" s="376"/>
      <c r="BR189" s="376"/>
      <c r="BS189" s="376"/>
      <c r="BT189" s="376"/>
      <c r="BU189" s="376"/>
      <c r="BV189" s="376"/>
      <c r="BW189" s="376"/>
      <c r="BX189" s="376"/>
      <c r="BY189" s="376"/>
      <c r="BZ189" s="376"/>
      <c r="CA189" s="376"/>
      <c r="CB189" s="377"/>
    </row>
    <row r="190" spans="1:80" x14ac:dyDescent="0.2">
      <c r="A190" s="378"/>
      <c r="B190" s="379"/>
      <c r="C190" s="379"/>
      <c r="D190" s="380"/>
      <c r="E190" s="378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79"/>
      <c r="AC190" s="379"/>
      <c r="AD190" s="379"/>
      <c r="AE190" s="379"/>
      <c r="AF190" s="379"/>
      <c r="AG190" s="379"/>
      <c r="AH190" s="379"/>
      <c r="AI190" s="379"/>
      <c r="AJ190" s="379"/>
      <c r="AK190" s="379"/>
      <c r="AL190" s="379"/>
      <c r="AM190" s="379"/>
      <c r="AN190" s="379"/>
      <c r="AO190" s="379"/>
      <c r="AP190" s="379"/>
      <c r="AQ190" s="379"/>
      <c r="AR190" s="379"/>
      <c r="AS190" s="379"/>
      <c r="AT190" s="379"/>
      <c r="AU190" s="379"/>
      <c r="AV190" s="379"/>
      <c r="AW190" s="379"/>
      <c r="AX190" s="379"/>
      <c r="AY190" s="379"/>
      <c r="AZ190" s="379"/>
      <c r="BA190" s="379"/>
      <c r="BB190" s="379"/>
      <c r="BC190" s="380"/>
      <c r="BD190" s="378"/>
      <c r="BE190" s="379"/>
      <c r="BF190" s="379"/>
      <c r="BG190" s="379"/>
      <c r="BH190" s="379"/>
      <c r="BI190" s="379"/>
      <c r="BJ190" s="379"/>
      <c r="BK190" s="379"/>
      <c r="BL190" s="379"/>
      <c r="BM190" s="380"/>
      <c r="BN190" s="378"/>
      <c r="BO190" s="379"/>
      <c r="BP190" s="379"/>
      <c r="BQ190" s="379"/>
      <c r="BR190" s="379"/>
      <c r="BS190" s="379"/>
      <c r="BT190" s="379"/>
      <c r="BU190" s="379"/>
      <c r="BV190" s="379"/>
      <c r="BW190" s="379"/>
      <c r="BX190" s="379"/>
      <c r="BY190" s="379"/>
      <c r="BZ190" s="379"/>
      <c r="CA190" s="379"/>
      <c r="CB190" s="380"/>
    </row>
    <row r="191" spans="1:80" x14ac:dyDescent="0.2">
      <c r="A191" s="381"/>
      <c r="B191" s="382"/>
      <c r="C191" s="382"/>
      <c r="D191" s="383"/>
      <c r="E191" s="381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  <c r="AH191" s="382"/>
      <c r="AI191" s="382"/>
      <c r="AJ191" s="382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  <c r="AZ191" s="382"/>
      <c r="BA191" s="382"/>
      <c r="BB191" s="382"/>
      <c r="BC191" s="383"/>
      <c r="BD191" s="381"/>
      <c r="BE191" s="382"/>
      <c r="BF191" s="382"/>
      <c r="BG191" s="382"/>
      <c r="BH191" s="382"/>
      <c r="BI191" s="382"/>
      <c r="BJ191" s="382"/>
      <c r="BK191" s="382"/>
      <c r="BL191" s="382"/>
      <c r="BM191" s="383"/>
      <c r="BN191" s="381"/>
      <c r="BO191" s="382"/>
      <c r="BP191" s="382"/>
      <c r="BQ191" s="382"/>
      <c r="BR191" s="382"/>
      <c r="BS191" s="382"/>
      <c r="BT191" s="382"/>
      <c r="BU191" s="382"/>
      <c r="BV191" s="382"/>
      <c r="BW191" s="382"/>
      <c r="BX191" s="382"/>
      <c r="BY191" s="382"/>
      <c r="BZ191" s="382"/>
      <c r="CA191" s="382"/>
      <c r="CB191" s="383"/>
    </row>
    <row r="192" spans="1:80" x14ac:dyDescent="0.2">
      <c r="A192" s="401">
        <v>1</v>
      </c>
      <c r="B192" s="402"/>
      <c r="C192" s="402"/>
      <c r="D192" s="403"/>
      <c r="E192" s="401">
        <v>2</v>
      </c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  <c r="Y192" s="402"/>
      <c r="Z192" s="402"/>
      <c r="AA192" s="402"/>
      <c r="AB192" s="402"/>
      <c r="AC192" s="402"/>
      <c r="AD192" s="402"/>
      <c r="AE192" s="402"/>
      <c r="AF192" s="402"/>
      <c r="AG192" s="402"/>
      <c r="AH192" s="402"/>
      <c r="AI192" s="402"/>
      <c r="AJ192" s="402"/>
      <c r="AK192" s="402"/>
      <c r="AL192" s="402"/>
      <c r="AM192" s="402"/>
      <c r="AN192" s="402"/>
      <c r="AO192" s="402"/>
      <c r="AP192" s="402"/>
      <c r="AQ192" s="402"/>
      <c r="AR192" s="402"/>
      <c r="AS192" s="402"/>
      <c r="AT192" s="402"/>
      <c r="AU192" s="402"/>
      <c r="AV192" s="402"/>
      <c r="AW192" s="402"/>
      <c r="AX192" s="402"/>
      <c r="AY192" s="402"/>
      <c r="AZ192" s="402"/>
      <c r="BA192" s="402"/>
      <c r="BB192" s="402"/>
      <c r="BC192" s="403"/>
      <c r="BD192" s="401">
        <v>3</v>
      </c>
      <c r="BE192" s="402"/>
      <c r="BF192" s="402"/>
      <c r="BG192" s="402"/>
      <c r="BH192" s="402"/>
      <c r="BI192" s="402"/>
      <c r="BJ192" s="402"/>
      <c r="BK192" s="402"/>
      <c r="BL192" s="402"/>
      <c r="BM192" s="403"/>
      <c r="BN192" s="401">
        <v>4</v>
      </c>
      <c r="BO192" s="402"/>
      <c r="BP192" s="402"/>
      <c r="BQ192" s="402"/>
      <c r="BR192" s="402"/>
      <c r="BS192" s="402"/>
      <c r="BT192" s="402"/>
      <c r="BU192" s="402"/>
      <c r="BV192" s="402"/>
      <c r="BW192" s="402"/>
      <c r="BX192" s="402"/>
      <c r="BY192" s="402"/>
      <c r="BZ192" s="402"/>
      <c r="CA192" s="402"/>
      <c r="CB192" s="403"/>
    </row>
    <row r="193" spans="1:80" ht="17.25" customHeight="1" x14ac:dyDescent="0.2">
      <c r="A193" s="398" t="s">
        <v>108</v>
      </c>
      <c r="B193" s="399"/>
      <c r="C193" s="399"/>
      <c r="D193" s="400"/>
      <c r="E193" s="580" t="s">
        <v>498</v>
      </c>
      <c r="F193" s="581"/>
      <c r="G193" s="581"/>
      <c r="H193" s="581"/>
      <c r="I193" s="581"/>
      <c r="J193" s="581"/>
      <c r="K193" s="581"/>
      <c r="L193" s="581"/>
      <c r="M193" s="581"/>
      <c r="N193" s="581"/>
      <c r="O193" s="581"/>
      <c r="P193" s="581"/>
      <c r="Q193" s="581"/>
      <c r="R193" s="581"/>
      <c r="S193" s="581"/>
      <c r="T193" s="581"/>
      <c r="U193" s="581"/>
      <c r="V193" s="581"/>
      <c r="W193" s="581"/>
      <c r="X193" s="581"/>
      <c r="Y193" s="581"/>
      <c r="Z193" s="581"/>
      <c r="AA193" s="581"/>
      <c r="AB193" s="581"/>
      <c r="AC193" s="581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  <c r="AP193" s="581"/>
      <c r="AQ193" s="581"/>
      <c r="AR193" s="581"/>
      <c r="AS193" s="581"/>
      <c r="AT193" s="581"/>
      <c r="AU193" s="581"/>
      <c r="AV193" s="581"/>
      <c r="AW193" s="581"/>
      <c r="AX193" s="581"/>
      <c r="AY193" s="581"/>
      <c r="AZ193" s="581"/>
      <c r="BA193" s="581"/>
      <c r="BB193" s="581"/>
      <c r="BC193" s="582"/>
      <c r="BD193" s="474">
        <v>1</v>
      </c>
      <c r="BE193" s="475"/>
      <c r="BF193" s="475"/>
      <c r="BG193" s="475"/>
      <c r="BH193" s="475"/>
      <c r="BI193" s="475"/>
      <c r="BJ193" s="475"/>
      <c r="BK193" s="475"/>
      <c r="BL193" s="475"/>
      <c r="BM193" s="476"/>
      <c r="BN193" s="583">
        <v>5062.58</v>
      </c>
      <c r="BO193" s="584"/>
      <c r="BP193" s="584"/>
      <c r="BQ193" s="584"/>
      <c r="BR193" s="584"/>
      <c r="BS193" s="584"/>
      <c r="BT193" s="584"/>
      <c r="BU193" s="584"/>
      <c r="BV193" s="584"/>
      <c r="BW193" s="584"/>
      <c r="BX193" s="584"/>
      <c r="BY193" s="584"/>
      <c r="BZ193" s="584"/>
      <c r="CA193" s="584"/>
      <c r="CB193" s="585"/>
    </row>
    <row r="194" spans="1:80" ht="15" customHeight="1" x14ac:dyDescent="0.2">
      <c r="A194" s="392"/>
      <c r="B194" s="393"/>
      <c r="C194" s="393"/>
      <c r="D194" s="394"/>
      <c r="E194" s="395" t="s">
        <v>31</v>
      </c>
      <c r="F194" s="396"/>
      <c r="G194" s="396"/>
      <c r="H194" s="396"/>
      <c r="I194" s="396"/>
      <c r="J194" s="396"/>
      <c r="K194" s="396"/>
      <c r="L194" s="396"/>
      <c r="M194" s="396"/>
      <c r="N194" s="396"/>
      <c r="O194" s="396"/>
      <c r="P194" s="396"/>
      <c r="Q194" s="396"/>
      <c r="R194" s="396"/>
      <c r="S194" s="396"/>
      <c r="T194" s="396"/>
      <c r="U194" s="396"/>
      <c r="V194" s="396"/>
      <c r="W194" s="396"/>
      <c r="X194" s="396"/>
      <c r="Y194" s="396"/>
      <c r="Z194" s="396"/>
      <c r="AA194" s="396"/>
      <c r="AB194" s="396"/>
      <c r="AC194" s="396"/>
      <c r="AD194" s="396"/>
      <c r="AE194" s="396"/>
      <c r="AF194" s="396"/>
      <c r="AG194" s="396"/>
      <c r="AH194" s="396"/>
      <c r="AI194" s="396"/>
      <c r="AJ194" s="396"/>
      <c r="AK194" s="396"/>
      <c r="AL194" s="396"/>
      <c r="AM194" s="396"/>
      <c r="AN194" s="396"/>
      <c r="AO194" s="396"/>
      <c r="AP194" s="396"/>
      <c r="AQ194" s="396"/>
      <c r="AR194" s="396"/>
      <c r="AS194" s="396"/>
      <c r="AT194" s="396"/>
      <c r="AU194" s="396"/>
      <c r="AV194" s="396"/>
      <c r="AW194" s="396"/>
      <c r="AX194" s="396"/>
      <c r="AY194" s="396"/>
      <c r="AZ194" s="396"/>
      <c r="BA194" s="396"/>
      <c r="BB194" s="396"/>
      <c r="BC194" s="397"/>
      <c r="BD194" s="474" t="s">
        <v>5</v>
      </c>
      <c r="BE194" s="475"/>
      <c r="BF194" s="475"/>
      <c r="BG194" s="475"/>
      <c r="BH194" s="475"/>
      <c r="BI194" s="475"/>
      <c r="BJ194" s="475"/>
      <c r="BK194" s="475"/>
      <c r="BL194" s="475"/>
      <c r="BM194" s="476"/>
      <c r="BN194" s="586">
        <f>SUM(BN193)</f>
        <v>5062.58</v>
      </c>
      <c r="BO194" s="587"/>
      <c r="BP194" s="587"/>
      <c r="BQ194" s="587"/>
      <c r="BR194" s="587"/>
      <c r="BS194" s="587"/>
      <c r="BT194" s="587"/>
      <c r="BU194" s="587"/>
      <c r="BV194" s="587"/>
      <c r="BW194" s="587"/>
      <c r="BX194" s="587"/>
      <c r="BY194" s="587"/>
      <c r="BZ194" s="587"/>
      <c r="CA194" s="587"/>
      <c r="CB194" s="588"/>
    </row>
    <row r="195" spans="1:80" x14ac:dyDescent="0.2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ht="16.5" hidden="1" customHeight="1" x14ac:dyDescent="0.2">
      <c r="A196" s="352" t="s">
        <v>473</v>
      </c>
      <c r="B196" s="352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352"/>
      <c r="AW196" s="352"/>
      <c r="AX196" s="352"/>
      <c r="AY196" s="352"/>
      <c r="AZ196" s="352"/>
      <c r="BA196" s="352"/>
      <c r="BB196" s="352"/>
      <c r="BC196" s="352"/>
      <c r="BD196" s="352"/>
      <c r="BE196" s="352"/>
      <c r="BF196" s="352"/>
      <c r="BG196" s="352"/>
      <c r="BH196" s="352"/>
      <c r="BI196" s="352"/>
      <c r="BJ196" s="352"/>
      <c r="BK196" s="352"/>
      <c r="BL196" s="352"/>
      <c r="BM196" s="352"/>
      <c r="BN196" s="352"/>
      <c r="BO196" s="352"/>
      <c r="BP196" s="352"/>
      <c r="BQ196" s="352"/>
      <c r="BR196" s="352"/>
      <c r="BS196" s="352"/>
      <c r="BT196" s="352"/>
      <c r="BU196" s="352"/>
      <c r="BV196" s="352"/>
      <c r="BW196" s="352"/>
      <c r="BX196" s="352"/>
      <c r="BY196" s="352"/>
      <c r="BZ196" s="352"/>
      <c r="CA196" s="352"/>
      <c r="CB196" s="352"/>
    </row>
    <row r="197" spans="1:80" hidden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</row>
    <row r="198" spans="1:80" hidden="1" x14ac:dyDescent="0.2">
      <c r="A198" s="375" t="s">
        <v>25</v>
      </c>
      <c r="B198" s="376"/>
      <c r="C198" s="376"/>
      <c r="D198" s="377"/>
      <c r="E198" s="375" t="s">
        <v>26</v>
      </c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  <c r="AJ198" s="376"/>
      <c r="AK198" s="376"/>
      <c r="AL198" s="376"/>
      <c r="AM198" s="376"/>
      <c r="AN198" s="376"/>
      <c r="AO198" s="376"/>
      <c r="AP198" s="376"/>
      <c r="AQ198" s="376"/>
      <c r="AR198" s="377"/>
      <c r="AS198" s="375" t="s">
        <v>161</v>
      </c>
      <c r="AT198" s="376"/>
      <c r="AU198" s="376"/>
      <c r="AV198" s="376"/>
      <c r="AW198" s="376"/>
      <c r="AX198" s="376"/>
      <c r="AY198" s="376"/>
      <c r="AZ198" s="376"/>
      <c r="BA198" s="376"/>
      <c r="BB198" s="377"/>
      <c r="BC198" s="375" t="s">
        <v>162</v>
      </c>
      <c r="BD198" s="376"/>
      <c r="BE198" s="376"/>
      <c r="BF198" s="376"/>
      <c r="BG198" s="376"/>
      <c r="BH198" s="376"/>
      <c r="BI198" s="376"/>
      <c r="BJ198" s="376"/>
      <c r="BK198" s="376"/>
      <c r="BL198" s="376"/>
      <c r="BM198" s="377"/>
      <c r="BN198" s="375" t="s">
        <v>163</v>
      </c>
      <c r="BO198" s="376"/>
      <c r="BP198" s="376"/>
      <c r="BQ198" s="376"/>
      <c r="BR198" s="376"/>
      <c r="BS198" s="376"/>
      <c r="BT198" s="376"/>
      <c r="BU198" s="376"/>
      <c r="BV198" s="376"/>
      <c r="BW198" s="376"/>
      <c r="BX198" s="376"/>
      <c r="BY198" s="376"/>
      <c r="BZ198" s="376"/>
      <c r="CA198" s="376"/>
      <c r="CB198" s="377"/>
    </row>
    <row r="199" spans="1:80" hidden="1" x14ac:dyDescent="0.2">
      <c r="A199" s="378"/>
      <c r="B199" s="379"/>
      <c r="C199" s="379"/>
      <c r="D199" s="380"/>
      <c r="E199" s="378"/>
      <c r="F199" s="379"/>
      <c r="G199" s="379"/>
      <c r="H199" s="379"/>
      <c r="I199" s="379"/>
      <c r="J199" s="379"/>
      <c r="K199" s="379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79"/>
      <c r="AO199" s="379"/>
      <c r="AP199" s="379"/>
      <c r="AQ199" s="379"/>
      <c r="AR199" s="380"/>
      <c r="AS199" s="378"/>
      <c r="AT199" s="379"/>
      <c r="AU199" s="379"/>
      <c r="AV199" s="379"/>
      <c r="AW199" s="379"/>
      <c r="AX199" s="379"/>
      <c r="AY199" s="379"/>
      <c r="AZ199" s="379"/>
      <c r="BA199" s="379"/>
      <c r="BB199" s="380"/>
      <c r="BC199" s="378"/>
      <c r="BD199" s="379"/>
      <c r="BE199" s="379"/>
      <c r="BF199" s="379"/>
      <c r="BG199" s="379"/>
      <c r="BH199" s="379"/>
      <c r="BI199" s="379"/>
      <c r="BJ199" s="379"/>
      <c r="BK199" s="379"/>
      <c r="BL199" s="379"/>
      <c r="BM199" s="380"/>
      <c r="BN199" s="378"/>
      <c r="BO199" s="379"/>
      <c r="BP199" s="379"/>
      <c r="BQ199" s="379"/>
      <c r="BR199" s="379"/>
      <c r="BS199" s="379"/>
      <c r="BT199" s="379"/>
      <c r="BU199" s="379"/>
      <c r="BV199" s="379"/>
      <c r="BW199" s="379"/>
      <c r="BX199" s="379"/>
      <c r="BY199" s="379"/>
      <c r="BZ199" s="379"/>
      <c r="CA199" s="379"/>
      <c r="CB199" s="380"/>
    </row>
    <row r="200" spans="1:80" hidden="1" x14ac:dyDescent="0.2">
      <c r="A200" s="381"/>
      <c r="B200" s="382"/>
      <c r="C200" s="382"/>
      <c r="D200" s="383"/>
      <c r="E200" s="381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382"/>
      <c r="AL200" s="382"/>
      <c r="AM200" s="382"/>
      <c r="AN200" s="382"/>
      <c r="AO200" s="382"/>
      <c r="AP200" s="382"/>
      <c r="AQ200" s="382"/>
      <c r="AR200" s="383"/>
      <c r="AS200" s="381"/>
      <c r="AT200" s="382"/>
      <c r="AU200" s="382"/>
      <c r="AV200" s="382"/>
      <c r="AW200" s="382"/>
      <c r="AX200" s="382"/>
      <c r="AY200" s="382"/>
      <c r="AZ200" s="382"/>
      <c r="BA200" s="382"/>
      <c r="BB200" s="383"/>
      <c r="BC200" s="381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3"/>
      <c r="BN200" s="381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2"/>
      <c r="CB200" s="383"/>
    </row>
    <row r="201" spans="1:80" hidden="1" x14ac:dyDescent="0.2">
      <c r="A201" s="401">
        <v>1</v>
      </c>
      <c r="B201" s="402"/>
      <c r="C201" s="402"/>
      <c r="D201" s="403"/>
      <c r="E201" s="401">
        <v>2</v>
      </c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  <c r="AI201" s="402"/>
      <c r="AJ201" s="402"/>
      <c r="AK201" s="402"/>
      <c r="AL201" s="402"/>
      <c r="AM201" s="402"/>
      <c r="AN201" s="402"/>
      <c r="AO201" s="402"/>
      <c r="AP201" s="402"/>
      <c r="AQ201" s="402"/>
      <c r="AR201" s="403"/>
      <c r="AS201" s="401">
        <v>3</v>
      </c>
      <c r="AT201" s="402"/>
      <c r="AU201" s="402"/>
      <c r="AV201" s="402"/>
      <c r="AW201" s="402"/>
      <c r="AX201" s="402"/>
      <c r="AY201" s="402"/>
      <c r="AZ201" s="402"/>
      <c r="BA201" s="402"/>
      <c r="BB201" s="403"/>
      <c r="BC201" s="401">
        <v>4</v>
      </c>
      <c r="BD201" s="402"/>
      <c r="BE201" s="402"/>
      <c r="BF201" s="402"/>
      <c r="BG201" s="402"/>
      <c r="BH201" s="402"/>
      <c r="BI201" s="402"/>
      <c r="BJ201" s="402"/>
      <c r="BK201" s="402"/>
      <c r="BL201" s="402"/>
      <c r="BM201" s="403"/>
      <c r="BN201" s="401">
        <v>5</v>
      </c>
      <c r="BO201" s="402"/>
      <c r="BP201" s="402"/>
      <c r="BQ201" s="402"/>
      <c r="BR201" s="402"/>
      <c r="BS201" s="402"/>
      <c r="BT201" s="402"/>
      <c r="BU201" s="402"/>
      <c r="BV201" s="402"/>
      <c r="BW201" s="402"/>
      <c r="BX201" s="402"/>
      <c r="BY201" s="402"/>
      <c r="BZ201" s="402"/>
      <c r="CA201" s="402"/>
      <c r="CB201" s="403"/>
    </row>
    <row r="202" spans="1:80" ht="15" hidden="1" customHeight="1" x14ac:dyDescent="0.2">
      <c r="A202" s="398" t="s">
        <v>108</v>
      </c>
      <c r="B202" s="399"/>
      <c r="C202" s="399"/>
      <c r="D202" s="400"/>
      <c r="E202" s="392" t="s">
        <v>474</v>
      </c>
      <c r="F202" s="393"/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3"/>
      <c r="AD202" s="393"/>
      <c r="AE202" s="393"/>
      <c r="AF202" s="393"/>
      <c r="AG202" s="393"/>
      <c r="AH202" s="393"/>
      <c r="AI202" s="393"/>
      <c r="AJ202" s="393"/>
      <c r="AK202" s="393"/>
      <c r="AL202" s="393"/>
      <c r="AM202" s="393"/>
      <c r="AN202" s="393"/>
      <c r="AO202" s="393"/>
      <c r="AP202" s="393"/>
      <c r="AQ202" s="393"/>
      <c r="AR202" s="394"/>
      <c r="AS202" s="398"/>
      <c r="AT202" s="399"/>
      <c r="AU202" s="399"/>
      <c r="AV202" s="399"/>
      <c r="AW202" s="399"/>
      <c r="AX202" s="399"/>
      <c r="AY202" s="399"/>
      <c r="AZ202" s="399"/>
      <c r="BA202" s="399"/>
      <c r="BB202" s="400"/>
      <c r="BC202" s="595"/>
      <c r="BD202" s="596"/>
      <c r="BE202" s="596"/>
      <c r="BF202" s="596"/>
      <c r="BG202" s="596"/>
      <c r="BH202" s="596"/>
      <c r="BI202" s="596"/>
      <c r="BJ202" s="596"/>
      <c r="BK202" s="596"/>
      <c r="BL202" s="596"/>
      <c r="BM202" s="597"/>
      <c r="BN202" s="598">
        <f>5062.58-5062.58</f>
        <v>0</v>
      </c>
      <c r="BO202" s="599"/>
      <c r="BP202" s="599"/>
      <c r="BQ202" s="599"/>
      <c r="BR202" s="599"/>
      <c r="BS202" s="599"/>
      <c r="BT202" s="599"/>
      <c r="BU202" s="599"/>
      <c r="BV202" s="599"/>
      <c r="BW202" s="599"/>
      <c r="BX202" s="599"/>
      <c r="BY202" s="599"/>
      <c r="BZ202" s="599"/>
      <c r="CA202" s="599"/>
      <c r="CB202" s="600"/>
    </row>
    <row r="203" spans="1:80" hidden="1" x14ac:dyDescent="0.2">
      <c r="A203" s="392"/>
      <c r="B203" s="393"/>
      <c r="C203" s="393"/>
      <c r="D203" s="394"/>
      <c r="E203" s="589" t="s">
        <v>31</v>
      </c>
      <c r="F203" s="590"/>
      <c r="G203" s="590"/>
      <c r="H203" s="590"/>
      <c r="I203" s="590"/>
      <c r="J203" s="590"/>
      <c r="K203" s="590"/>
      <c r="L203" s="590"/>
      <c r="M203" s="590"/>
      <c r="N203" s="590"/>
      <c r="O203" s="590"/>
      <c r="P203" s="590"/>
      <c r="Q203" s="590"/>
      <c r="R203" s="590"/>
      <c r="S203" s="590"/>
      <c r="T203" s="590"/>
      <c r="U203" s="590"/>
      <c r="V203" s="590"/>
      <c r="W203" s="590"/>
      <c r="X203" s="590"/>
      <c r="Y203" s="590"/>
      <c r="Z203" s="590"/>
      <c r="AA203" s="590"/>
      <c r="AB203" s="590"/>
      <c r="AC203" s="590"/>
      <c r="AD203" s="590"/>
      <c r="AE203" s="590"/>
      <c r="AF203" s="590"/>
      <c r="AG203" s="590"/>
      <c r="AH203" s="590"/>
      <c r="AI203" s="590"/>
      <c r="AJ203" s="590"/>
      <c r="AK203" s="590"/>
      <c r="AL203" s="590"/>
      <c r="AM203" s="590"/>
      <c r="AN203" s="590"/>
      <c r="AO203" s="590"/>
      <c r="AP203" s="590"/>
      <c r="AQ203" s="590"/>
      <c r="AR203" s="591"/>
      <c r="AS203" s="398" t="s">
        <v>5</v>
      </c>
      <c r="AT203" s="399"/>
      <c r="AU203" s="399"/>
      <c r="AV203" s="399"/>
      <c r="AW203" s="399"/>
      <c r="AX203" s="399"/>
      <c r="AY203" s="399"/>
      <c r="AZ203" s="399"/>
      <c r="BA203" s="399"/>
      <c r="BB203" s="400"/>
      <c r="BC203" s="474" t="s">
        <v>5</v>
      </c>
      <c r="BD203" s="475"/>
      <c r="BE203" s="475"/>
      <c r="BF203" s="475"/>
      <c r="BG203" s="475"/>
      <c r="BH203" s="475"/>
      <c r="BI203" s="475"/>
      <c r="BJ203" s="475"/>
      <c r="BK203" s="475"/>
      <c r="BL203" s="475"/>
      <c r="BM203" s="476"/>
      <c r="BN203" s="592">
        <f>BN202</f>
        <v>0</v>
      </c>
      <c r="BO203" s="593"/>
      <c r="BP203" s="593"/>
      <c r="BQ203" s="593"/>
      <c r="BR203" s="593"/>
      <c r="BS203" s="593"/>
      <c r="BT203" s="593"/>
      <c r="BU203" s="593"/>
      <c r="BV203" s="593"/>
      <c r="BW203" s="593"/>
      <c r="BX203" s="593"/>
      <c r="BY203" s="593"/>
      <c r="BZ203" s="593"/>
      <c r="CA203" s="593"/>
      <c r="CB203" s="594"/>
    </row>
    <row r="204" spans="1:80" hidden="1" x14ac:dyDescent="0.2"/>
    <row r="205" spans="1:80" s="89" customFormat="1" ht="14.25" x14ac:dyDescent="0.2">
      <c r="A205" s="326" t="s">
        <v>475</v>
      </c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6"/>
      <c r="AJ205" s="326"/>
      <c r="AK205" s="326"/>
      <c r="AL205" s="326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</row>
    <row r="206" spans="1:80" s="89" customFormat="1" ht="12" customHeight="1" x14ac:dyDescent="0.2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</row>
    <row r="207" spans="1:80" s="89" customFormat="1" ht="14.25" x14ac:dyDescent="0.2">
      <c r="A207" s="254" t="s">
        <v>19</v>
      </c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5" t="s">
        <v>168</v>
      </c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</row>
    <row r="208" spans="1:80" s="89" customFormat="1" ht="9" customHeight="1" x14ac:dyDescent="0.2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</row>
    <row r="209" spans="1:81" s="89" customFormat="1" ht="14.25" x14ac:dyDescent="0.2">
      <c r="A209" s="95" t="s">
        <v>21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255" t="s">
        <v>96</v>
      </c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</row>
    <row r="210" spans="1:81" s="89" customFormat="1" ht="8.25" customHeight="1" x14ac:dyDescent="0.2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</row>
    <row r="211" spans="1:81" s="89" customFormat="1" ht="32.25" customHeight="1" x14ac:dyDescent="0.25">
      <c r="A211" s="95" t="s">
        <v>23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256" t="s">
        <v>97</v>
      </c>
      <c r="AI211" s="256"/>
      <c r="AJ211" s="256"/>
      <c r="AK211" s="256"/>
      <c r="AL211" s="256"/>
      <c r="AM211" s="256"/>
      <c r="AN211" s="256"/>
      <c r="AO211" s="256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  <c r="BO211" s="256"/>
      <c r="BP211" s="256"/>
      <c r="BQ211" s="256"/>
      <c r="BR211" s="256"/>
      <c r="BS211" s="256"/>
      <c r="BT211" s="256"/>
      <c r="BU211" s="256"/>
      <c r="BV211" s="256"/>
      <c r="BW211" s="256"/>
      <c r="BX211" s="256"/>
      <c r="BY211" s="256"/>
      <c r="BZ211" s="256"/>
      <c r="CA211" s="256"/>
      <c r="CB211" s="256"/>
    </row>
    <row r="212" spans="1:81" s="89" customFormat="1" ht="9.75" customHeight="1" x14ac:dyDescent="0.2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</row>
    <row r="213" spans="1:81" s="89" customFormat="1" ht="18" customHeight="1" x14ac:dyDescent="0.2">
      <c r="A213" s="326" t="s">
        <v>476</v>
      </c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  <c r="AD213" s="326"/>
      <c r="AE213" s="326"/>
      <c r="AF213" s="326"/>
      <c r="AG213" s="326"/>
      <c r="AH213" s="326"/>
      <c r="AI213" s="326"/>
      <c r="AJ213" s="326"/>
      <c r="AK213" s="326"/>
      <c r="AL213" s="326"/>
      <c r="AM213" s="326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  <c r="AX213" s="326"/>
      <c r="AY213" s="326"/>
      <c r="AZ213" s="326"/>
      <c r="BA213" s="326"/>
      <c r="BB213" s="326"/>
      <c r="BC213" s="326"/>
      <c r="BD213" s="326"/>
      <c r="BE213" s="326"/>
      <c r="BF213" s="326"/>
      <c r="BG213" s="326"/>
      <c r="BH213" s="326"/>
      <c r="BI213" s="326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6"/>
      <c r="BZ213" s="326"/>
      <c r="CA213" s="326"/>
      <c r="CB213" s="326"/>
    </row>
    <row r="214" spans="1:81" s="89" customFormat="1" ht="12.75" customHeight="1" x14ac:dyDescent="0.2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</row>
    <row r="215" spans="1:81" s="89" customFormat="1" ht="31.5" customHeight="1" x14ac:dyDescent="0.2">
      <c r="A215" s="320" t="s">
        <v>25</v>
      </c>
      <c r="B215" s="199"/>
      <c r="C215" s="199"/>
      <c r="D215" s="320" t="s">
        <v>99</v>
      </c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320" t="s">
        <v>100</v>
      </c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320" t="s">
        <v>101</v>
      </c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199"/>
      <c r="BK215" s="199"/>
      <c r="BL215" s="199"/>
      <c r="BM215" s="199"/>
      <c r="BN215" s="199"/>
      <c r="BO215" s="199"/>
      <c r="BP215" s="199"/>
      <c r="BQ215" s="320" t="s">
        <v>102</v>
      </c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</row>
    <row r="216" spans="1:81" s="89" customFormat="1" ht="20.25" customHeight="1" x14ac:dyDescent="0.2">
      <c r="A216" s="199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320" t="s">
        <v>103</v>
      </c>
      <c r="AG216" s="199"/>
      <c r="AH216" s="199"/>
      <c r="AI216" s="199"/>
      <c r="AJ216" s="199"/>
      <c r="AK216" s="199"/>
      <c r="AL216" s="199"/>
      <c r="AM216" s="199"/>
      <c r="AN216" s="320" t="s">
        <v>104</v>
      </c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  <c r="BN216" s="199"/>
      <c r="BO216" s="199"/>
      <c r="BP216" s="199"/>
      <c r="BQ216" s="199"/>
      <c r="BR216" s="199"/>
      <c r="BS216" s="199"/>
      <c r="BT216" s="199"/>
      <c r="BU216" s="199"/>
      <c r="BV216" s="199"/>
      <c r="BW216" s="199"/>
      <c r="BX216" s="199"/>
      <c r="BY216" s="199"/>
      <c r="BZ216" s="199"/>
      <c r="CA216" s="199"/>
      <c r="CB216" s="199"/>
    </row>
    <row r="217" spans="1:81" s="89" customFormat="1" ht="75" customHeight="1" x14ac:dyDescent="0.2">
      <c r="A217" s="199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320" t="s">
        <v>105</v>
      </c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320" t="s">
        <v>106</v>
      </c>
      <c r="AY217" s="199"/>
      <c r="AZ217" s="199"/>
      <c r="BA217" s="199"/>
      <c r="BB217" s="199"/>
      <c r="BC217" s="199"/>
      <c r="BD217" s="199"/>
      <c r="BE217" s="199"/>
      <c r="BF217" s="199"/>
      <c r="BG217" s="320" t="s">
        <v>107</v>
      </c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</row>
    <row r="218" spans="1:81" s="89" customFormat="1" ht="18.75" customHeight="1" x14ac:dyDescent="0.2">
      <c r="A218" s="318">
        <v>1</v>
      </c>
      <c r="B218" s="319"/>
      <c r="C218" s="319"/>
      <c r="D218" s="318">
        <v>2</v>
      </c>
      <c r="E218" s="319"/>
      <c r="F218" s="319"/>
      <c r="G218" s="319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  <c r="T218" s="318">
        <v>3</v>
      </c>
      <c r="U218" s="319"/>
      <c r="V218" s="319"/>
      <c r="W218" s="319"/>
      <c r="X218" s="319"/>
      <c r="Y218" s="319"/>
      <c r="Z218" s="319"/>
      <c r="AA218" s="319"/>
      <c r="AB218" s="319"/>
      <c r="AC218" s="319"/>
      <c r="AD218" s="319"/>
      <c r="AE218" s="319"/>
      <c r="AF218" s="318">
        <v>4</v>
      </c>
      <c r="AG218" s="319"/>
      <c r="AH218" s="319"/>
      <c r="AI218" s="319"/>
      <c r="AJ218" s="319"/>
      <c r="AK218" s="319"/>
      <c r="AL218" s="319"/>
      <c r="AM218" s="319"/>
      <c r="AN218" s="318">
        <v>5</v>
      </c>
      <c r="AO218" s="319"/>
      <c r="AP218" s="319"/>
      <c r="AQ218" s="319"/>
      <c r="AR218" s="319"/>
      <c r="AS218" s="319"/>
      <c r="AT218" s="319"/>
      <c r="AU218" s="319"/>
      <c r="AV218" s="319"/>
      <c r="AW218" s="319"/>
      <c r="AX218" s="318">
        <v>6</v>
      </c>
      <c r="AY218" s="319"/>
      <c r="AZ218" s="319"/>
      <c r="BA218" s="319"/>
      <c r="BB218" s="319"/>
      <c r="BC218" s="319"/>
      <c r="BD218" s="319"/>
      <c r="BE218" s="319"/>
      <c r="BF218" s="319"/>
      <c r="BG218" s="318">
        <v>7</v>
      </c>
      <c r="BH218" s="319"/>
      <c r="BI218" s="319"/>
      <c r="BJ218" s="319"/>
      <c r="BK218" s="319"/>
      <c r="BL218" s="319"/>
      <c r="BM218" s="319"/>
      <c r="BN218" s="319"/>
      <c r="BO218" s="319"/>
      <c r="BP218" s="319"/>
      <c r="BQ218" s="318">
        <v>8</v>
      </c>
      <c r="BR218" s="319"/>
      <c r="BS218" s="319"/>
      <c r="BT218" s="319"/>
      <c r="BU218" s="319"/>
      <c r="BV218" s="319"/>
      <c r="BW218" s="319"/>
      <c r="BX218" s="319"/>
      <c r="BY218" s="319"/>
      <c r="BZ218" s="319"/>
      <c r="CA218" s="319"/>
      <c r="CB218" s="319"/>
    </row>
    <row r="219" spans="1:81" s="89" customFormat="1" ht="44.25" customHeight="1" x14ac:dyDescent="0.25">
      <c r="A219" s="320">
        <v>1</v>
      </c>
      <c r="B219" s="199"/>
      <c r="C219" s="199"/>
      <c r="D219" s="295" t="s">
        <v>109</v>
      </c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321"/>
      <c r="U219" s="322"/>
      <c r="V219" s="322"/>
      <c r="W219" s="322"/>
      <c r="X219" s="322"/>
      <c r="Y219" s="322"/>
      <c r="Z219" s="322"/>
      <c r="AA219" s="322"/>
      <c r="AB219" s="322"/>
      <c r="AC219" s="322"/>
      <c r="AD219" s="322"/>
      <c r="AE219" s="322"/>
      <c r="AF219" s="300">
        <f>AN219+AX219+BG219</f>
        <v>0</v>
      </c>
      <c r="AG219" s="301"/>
      <c r="AH219" s="301"/>
      <c r="AI219" s="301"/>
      <c r="AJ219" s="301"/>
      <c r="AK219" s="301"/>
      <c r="AL219" s="301"/>
      <c r="AM219" s="301"/>
      <c r="AN219" s="300"/>
      <c r="AO219" s="301"/>
      <c r="AP219" s="301"/>
      <c r="AQ219" s="301"/>
      <c r="AR219" s="301"/>
      <c r="AS219" s="301"/>
      <c r="AT219" s="301"/>
      <c r="AU219" s="301"/>
      <c r="AV219" s="301"/>
      <c r="AW219" s="301"/>
      <c r="AX219" s="300"/>
      <c r="AY219" s="301"/>
      <c r="AZ219" s="301"/>
      <c r="BA219" s="301"/>
      <c r="BB219" s="301"/>
      <c r="BC219" s="301"/>
      <c r="BD219" s="301"/>
      <c r="BE219" s="301"/>
      <c r="BF219" s="301"/>
      <c r="BG219" s="300"/>
      <c r="BH219" s="301"/>
      <c r="BI219" s="301"/>
      <c r="BJ219" s="301"/>
      <c r="BK219" s="301"/>
      <c r="BL219" s="301"/>
      <c r="BM219" s="301"/>
      <c r="BN219" s="301"/>
      <c r="BO219" s="301"/>
      <c r="BP219" s="301"/>
      <c r="BQ219" s="302"/>
      <c r="BR219" s="303"/>
      <c r="BS219" s="303"/>
      <c r="BT219" s="303"/>
      <c r="BU219" s="303"/>
      <c r="BV219" s="303"/>
      <c r="BW219" s="303"/>
      <c r="BX219" s="303"/>
      <c r="BY219" s="303"/>
      <c r="BZ219" s="303"/>
      <c r="CA219" s="303"/>
      <c r="CB219" s="303"/>
      <c r="CC219" s="91">
        <f>T219*AF219*12</f>
        <v>0</v>
      </c>
    </row>
    <row r="220" spans="1:81" s="89" customFormat="1" ht="29.25" customHeight="1" x14ac:dyDescent="0.25">
      <c r="A220" s="287">
        <v>2</v>
      </c>
      <c r="B220" s="288"/>
      <c r="C220" s="288"/>
      <c r="D220" s="295" t="s">
        <v>111</v>
      </c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7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8"/>
      <c r="AE220" s="299"/>
      <c r="AF220" s="300">
        <f>AN220+AX220+BG220</f>
        <v>0</v>
      </c>
      <c r="AG220" s="301"/>
      <c r="AH220" s="301"/>
      <c r="AI220" s="301"/>
      <c r="AJ220" s="301"/>
      <c r="AK220" s="301"/>
      <c r="AL220" s="301"/>
      <c r="AM220" s="301"/>
      <c r="AN220" s="300"/>
      <c r="AO220" s="301"/>
      <c r="AP220" s="301"/>
      <c r="AQ220" s="301"/>
      <c r="AR220" s="301"/>
      <c r="AS220" s="301"/>
      <c r="AT220" s="301"/>
      <c r="AU220" s="301"/>
      <c r="AV220" s="301"/>
      <c r="AW220" s="301"/>
      <c r="AX220" s="300"/>
      <c r="AY220" s="301"/>
      <c r="AZ220" s="301"/>
      <c r="BA220" s="301"/>
      <c r="BB220" s="301"/>
      <c r="BC220" s="301"/>
      <c r="BD220" s="301"/>
      <c r="BE220" s="301"/>
      <c r="BF220" s="301"/>
      <c r="BG220" s="300"/>
      <c r="BH220" s="301"/>
      <c r="BI220" s="301"/>
      <c r="BJ220" s="301"/>
      <c r="BK220" s="301"/>
      <c r="BL220" s="301"/>
      <c r="BM220" s="301"/>
      <c r="BN220" s="301"/>
      <c r="BO220" s="301"/>
      <c r="BP220" s="301"/>
      <c r="BQ220" s="302"/>
      <c r="BR220" s="303"/>
      <c r="BS220" s="303"/>
      <c r="BT220" s="303"/>
      <c r="BU220" s="303"/>
      <c r="BV220" s="303"/>
      <c r="BW220" s="303"/>
      <c r="BX220" s="303"/>
      <c r="BY220" s="303"/>
      <c r="BZ220" s="303"/>
      <c r="CA220" s="303"/>
      <c r="CB220" s="303"/>
      <c r="CC220" s="91">
        <f>T220*AF220*12</f>
        <v>0</v>
      </c>
    </row>
    <row r="221" spans="1:81" s="89" customFormat="1" ht="19.5" customHeight="1" x14ac:dyDescent="0.25">
      <c r="A221" s="304">
        <v>3</v>
      </c>
      <c r="B221" s="305"/>
      <c r="C221" s="306"/>
      <c r="D221" s="307" t="s">
        <v>113</v>
      </c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9"/>
      <c r="T221" s="297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1"/>
      <c r="AF221" s="300">
        <f>AN221+AX221+BG221</f>
        <v>0</v>
      </c>
      <c r="AG221" s="301"/>
      <c r="AH221" s="301"/>
      <c r="AI221" s="301"/>
      <c r="AJ221" s="301"/>
      <c r="AK221" s="301"/>
      <c r="AL221" s="301"/>
      <c r="AM221" s="301"/>
      <c r="AN221" s="312"/>
      <c r="AO221" s="313"/>
      <c r="AP221" s="313"/>
      <c r="AQ221" s="313"/>
      <c r="AR221" s="313"/>
      <c r="AS221" s="313"/>
      <c r="AT221" s="313"/>
      <c r="AU221" s="313"/>
      <c r="AV221" s="313"/>
      <c r="AW221" s="314"/>
      <c r="AX221" s="312"/>
      <c r="AY221" s="313"/>
      <c r="AZ221" s="313"/>
      <c r="BA221" s="313"/>
      <c r="BB221" s="313"/>
      <c r="BC221" s="313"/>
      <c r="BD221" s="313"/>
      <c r="BE221" s="313"/>
      <c r="BF221" s="314"/>
      <c r="BG221" s="312"/>
      <c r="BH221" s="313"/>
      <c r="BI221" s="313"/>
      <c r="BJ221" s="313"/>
      <c r="BK221" s="313"/>
      <c r="BL221" s="313"/>
      <c r="BM221" s="313"/>
      <c r="BN221" s="313"/>
      <c r="BO221" s="313"/>
      <c r="BP221" s="314"/>
      <c r="BQ221" s="315"/>
      <c r="BR221" s="316"/>
      <c r="BS221" s="316"/>
      <c r="BT221" s="316"/>
      <c r="BU221" s="316"/>
      <c r="BV221" s="316"/>
      <c r="BW221" s="316"/>
      <c r="BX221" s="316"/>
      <c r="BY221" s="316"/>
      <c r="BZ221" s="316"/>
      <c r="CA221" s="316"/>
      <c r="CB221" s="317"/>
      <c r="CC221" s="91">
        <f>T221*AF221*12</f>
        <v>0</v>
      </c>
    </row>
    <row r="222" spans="1:81" s="89" customFormat="1" ht="18" customHeight="1" x14ac:dyDescent="0.2">
      <c r="A222" s="281"/>
      <c r="B222" s="282"/>
      <c r="C222" s="283"/>
      <c r="D222" s="284" t="s">
        <v>31</v>
      </c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6"/>
      <c r="T222" s="287" t="s">
        <v>5</v>
      </c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9" t="s">
        <v>5</v>
      </c>
      <c r="AG222" s="290"/>
      <c r="AH222" s="290"/>
      <c r="AI222" s="290"/>
      <c r="AJ222" s="290"/>
      <c r="AK222" s="290"/>
      <c r="AL222" s="290"/>
      <c r="AM222" s="290"/>
      <c r="AN222" s="289" t="s">
        <v>5</v>
      </c>
      <c r="AO222" s="290"/>
      <c r="AP222" s="290"/>
      <c r="AQ222" s="290"/>
      <c r="AR222" s="290"/>
      <c r="AS222" s="290"/>
      <c r="AT222" s="290"/>
      <c r="AU222" s="290"/>
      <c r="AV222" s="290"/>
      <c r="AW222" s="290"/>
      <c r="AX222" s="289" t="s">
        <v>5</v>
      </c>
      <c r="AY222" s="290"/>
      <c r="AZ222" s="290"/>
      <c r="BA222" s="290"/>
      <c r="BB222" s="290"/>
      <c r="BC222" s="290"/>
      <c r="BD222" s="290"/>
      <c r="BE222" s="290"/>
      <c r="BF222" s="290"/>
      <c r="BG222" s="289" t="s">
        <v>5</v>
      </c>
      <c r="BH222" s="290"/>
      <c r="BI222" s="290"/>
      <c r="BJ222" s="290"/>
      <c r="BK222" s="290"/>
      <c r="BL222" s="290"/>
      <c r="BM222" s="290"/>
      <c r="BN222" s="290"/>
      <c r="BO222" s="290"/>
      <c r="BP222" s="290"/>
      <c r="BQ222" s="291">
        <v>1956803.76</v>
      </c>
      <c r="BR222" s="292"/>
      <c r="BS222" s="292"/>
      <c r="BT222" s="292"/>
      <c r="BU222" s="292"/>
      <c r="BV222" s="292"/>
      <c r="BW222" s="292"/>
      <c r="BX222" s="292"/>
      <c r="BY222" s="292"/>
      <c r="BZ222" s="292"/>
      <c r="CA222" s="292"/>
      <c r="CB222" s="293"/>
    </row>
    <row r="223" spans="1:81" s="89" customFormat="1" ht="18" customHeight="1" x14ac:dyDescent="0.2">
      <c r="A223" s="103"/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5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7"/>
      <c r="AG223" s="108"/>
      <c r="AH223" s="108"/>
      <c r="AI223" s="108"/>
      <c r="AJ223" s="108"/>
      <c r="AK223" s="108"/>
      <c r="AL223" s="108"/>
      <c r="AM223" s="108"/>
      <c r="AN223" s="107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7"/>
      <c r="AY223" s="108"/>
      <c r="AZ223" s="108"/>
      <c r="BA223" s="108"/>
      <c r="BB223" s="108"/>
      <c r="BC223" s="108"/>
      <c r="BD223" s="108"/>
      <c r="BE223" s="108"/>
      <c r="BF223" s="108"/>
      <c r="BG223" s="107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9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</row>
    <row r="224" spans="1:81" x14ac:dyDescent="0.2">
      <c r="A224" s="294" t="s">
        <v>489</v>
      </c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294"/>
      <c r="AD224" s="294"/>
      <c r="AE224" s="294"/>
      <c r="AF224" s="294"/>
      <c r="AG224" s="294"/>
      <c r="AH224" s="294"/>
      <c r="AI224" s="294"/>
      <c r="AJ224" s="294"/>
      <c r="AK224" s="294"/>
      <c r="AL224" s="294"/>
      <c r="AM224" s="294"/>
      <c r="AN224" s="294"/>
      <c r="AO224" s="294"/>
      <c r="AP224" s="294"/>
      <c r="AQ224" s="294"/>
      <c r="AR224" s="294"/>
      <c r="AS224" s="294"/>
      <c r="AT224" s="294"/>
      <c r="AU224" s="294"/>
      <c r="AV224" s="294"/>
      <c r="AW224" s="294"/>
      <c r="AX224" s="294"/>
      <c r="AY224" s="294"/>
      <c r="AZ224" s="294"/>
      <c r="BA224" s="294"/>
      <c r="BB224" s="294"/>
      <c r="BC224" s="294"/>
      <c r="BD224" s="294"/>
      <c r="BE224" s="294"/>
      <c r="BF224" s="294"/>
      <c r="BG224" s="294"/>
      <c r="BH224" s="294"/>
      <c r="BI224" s="294"/>
      <c r="BJ224" s="294"/>
      <c r="BK224" s="294"/>
      <c r="BL224" s="294"/>
      <c r="BM224" s="294"/>
      <c r="BN224" s="294"/>
      <c r="BO224" s="294"/>
      <c r="BP224" s="294"/>
      <c r="BQ224" s="294"/>
      <c r="BR224" s="294"/>
      <c r="BS224" s="294"/>
      <c r="BT224" s="294"/>
      <c r="BU224" s="294"/>
      <c r="BV224" s="294"/>
      <c r="BW224" s="294"/>
      <c r="BX224" s="294"/>
      <c r="BY224" s="294"/>
      <c r="BZ224" s="294"/>
      <c r="CA224" s="294"/>
      <c r="CB224" s="294"/>
    </row>
    <row r="225" spans="1:80" x14ac:dyDescent="0.2">
      <c r="A225" s="294"/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294"/>
      <c r="AD225" s="294"/>
      <c r="AE225" s="294"/>
      <c r="AF225" s="294"/>
      <c r="AG225" s="294"/>
      <c r="AH225" s="294"/>
      <c r="AI225" s="294"/>
      <c r="AJ225" s="294"/>
      <c r="AK225" s="294"/>
      <c r="AL225" s="294"/>
      <c r="AM225" s="294"/>
      <c r="AN225" s="294"/>
      <c r="AO225" s="294"/>
      <c r="AP225" s="294"/>
      <c r="AQ225" s="294"/>
      <c r="AR225" s="294"/>
      <c r="AS225" s="294"/>
      <c r="AT225" s="294"/>
      <c r="AU225" s="294"/>
      <c r="AV225" s="294"/>
      <c r="AW225" s="294"/>
      <c r="AX225" s="294"/>
      <c r="AY225" s="294"/>
      <c r="AZ225" s="294"/>
      <c r="BA225" s="294"/>
      <c r="BB225" s="294"/>
      <c r="BC225" s="294"/>
      <c r="BD225" s="294"/>
      <c r="BE225" s="294"/>
      <c r="BF225" s="294"/>
      <c r="BG225" s="294"/>
      <c r="BH225" s="294"/>
      <c r="BI225" s="294"/>
      <c r="BJ225" s="294"/>
      <c r="BK225" s="294"/>
      <c r="BL225" s="294"/>
      <c r="BM225" s="294"/>
      <c r="BN225" s="294"/>
      <c r="BO225" s="294"/>
      <c r="BP225" s="294"/>
      <c r="BQ225" s="294"/>
      <c r="BR225" s="294"/>
      <c r="BS225" s="294"/>
      <c r="BT225" s="294"/>
      <c r="BU225" s="294"/>
      <c r="BV225" s="294"/>
      <c r="BW225" s="294"/>
      <c r="BX225" s="294"/>
      <c r="BY225" s="294"/>
      <c r="BZ225" s="294"/>
      <c r="CA225" s="294"/>
      <c r="CB225" s="294"/>
    </row>
    <row r="226" spans="1:80" ht="17.25" customHeight="1" x14ac:dyDescent="0.2">
      <c r="A226" s="294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  <c r="AB226" s="294"/>
      <c r="AC226" s="294"/>
      <c r="AD226" s="294"/>
      <c r="AE226" s="294"/>
      <c r="AF226" s="294"/>
      <c r="AG226" s="294"/>
      <c r="AH226" s="294"/>
      <c r="AI226" s="294"/>
      <c r="AJ226" s="294"/>
      <c r="AK226" s="294"/>
      <c r="AL226" s="294"/>
      <c r="AM226" s="294"/>
      <c r="AN226" s="294"/>
      <c r="AO226" s="294"/>
      <c r="AP226" s="294"/>
      <c r="AQ226" s="294"/>
      <c r="AR226" s="294"/>
      <c r="AS226" s="294"/>
      <c r="AT226" s="294"/>
      <c r="AU226" s="294"/>
      <c r="AV226" s="294"/>
      <c r="AW226" s="294"/>
      <c r="AX226" s="294"/>
      <c r="AY226" s="294"/>
      <c r="AZ226" s="294"/>
      <c r="BA226" s="294"/>
      <c r="BB226" s="294"/>
      <c r="BC226" s="294"/>
      <c r="BD226" s="294"/>
      <c r="BE226" s="294"/>
      <c r="BF226" s="294"/>
      <c r="BG226" s="294"/>
      <c r="BH226" s="294"/>
      <c r="BI226" s="294"/>
      <c r="BJ226" s="294"/>
      <c r="BK226" s="294"/>
      <c r="BL226" s="294"/>
      <c r="BM226" s="294"/>
      <c r="BN226" s="294"/>
      <c r="BO226" s="294"/>
      <c r="BP226" s="294"/>
      <c r="BQ226" s="294"/>
      <c r="BR226" s="294"/>
      <c r="BS226" s="294"/>
      <c r="BT226" s="294"/>
      <c r="BU226" s="294"/>
      <c r="BV226" s="294"/>
      <c r="BW226" s="294"/>
      <c r="BX226" s="294"/>
      <c r="BY226" s="294"/>
      <c r="BZ226" s="294"/>
      <c r="CA226" s="294"/>
      <c r="CB226" s="294"/>
    </row>
    <row r="227" spans="1:80" s="89" customFormat="1" ht="9" customHeight="1" x14ac:dyDescent="0.2">
      <c r="A227" s="103"/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5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7"/>
      <c r="AG227" s="108"/>
      <c r="AH227" s="108"/>
      <c r="AI227" s="108"/>
      <c r="AJ227" s="108"/>
      <c r="AK227" s="108"/>
      <c r="AL227" s="108"/>
      <c r="AM227" s="108"/>
      <c r="AN227" s="107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7"/>
      <c r="AY227" s="108"/>
      <c r="AZ227" s="108"/>
      <c r="BA227" s="108"/>
      <c r="BB227" s="108"/>
      <c r="BC227" s="108"/>
      <c r="BD227" s="108"/>
      <c r="BE227" s="108"/>
      <c r="BF227" s="108"/>
      <c r="BG227" s="107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9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</row>
    <row r="228" spans="1:80" s="89" customFormat="1" ht="17.25" customHeight="1" x14ac:dyDescent="0.2">
      <c r="A228" s="254" t="s">
        <v>19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5" t="s">
        <v>168</v>
      </c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255"/>
      <c r="BN228" s="255"/>
      <c r="BO228" s="255"/>
      <c r="BP228" s="255"/>
      <c r="BQ228" s="255"/>
      <c r="BR228" s="255"/>
      <c r="BS228" s="255"/>
      <c r="BT228" s="255"/>
      <c r="BU228" s="255"/>
      <c r="BV228" s="255"/>
      <c r="BW228" s="255"/>
      <c r="BX228" s="255"/>
      <c r="BY228" s="255"/>
      <c r="BZ228" s="255"/>
      <c r="CA228" s="255"/>
      <c r="CB228" s="255"/>
    </row>
    <row r="229" spans="1:80" s="89" customFormat="1" ht="7.5" customHeight="1" x14ac:dyDescent="0.2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</row>
    <row r="230" spans="1:80" s="89" customFormat="1" ht="14.25" x14ac:dyDescent="0.2">
      <c r="A230" s="95" t="s">
        <v>21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255" t="s">
        <v>122</v>
      </c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</row>
    <row r="231" spans="1:80" s="89" customFormat="1" ht="10.5" customHeight="1" x14ac:dyDescent="0.2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</row>
    <row r="232" spans="1:80" s="89" customFormat="1" ht="32.25" customHeight="1" x14ac:dyDescent="0.25">
      <c r="A232" s="95" t="s">
        <v>23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256" t="s">
        <v>97</v>
      </c>
      <c r="AI232" s="256"/>
      <c r="AJ232" s="256"/>
      <c r="AK232" s="256"/>
      <c r="AL232" s="256"/>
      <c r="AM232" s="256"/>
      <c r="AN232" s="256"/>
      <c r="AO232" s="256"/>
      <c r="AP232" s="256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6"/>
      <c r="BM232" s="256"/>
      <c r="BN232" s="256"/>
      <c r="BO232" s="256"/>
      <c r="BP232" s="256"/>
      <c r="BQ232" s="256"/>
      <c r="BR232" s="256"/>
      <c r="BS232" s="256"/>
      <c r="BT232" s="256"/>
      <c r="BU232" s="256"/>
      <c r="BV232" s="256"/>
      <c r="BW232" s="256"/>
      <c r="BX232" s="256"/>
      <c r="BY232" s="256"/>
      <c r="BZ232" s="256"/>
      <c r="CA232" s="256"/>
      <c r="CB232" s="256"/>
    </row>
    <row r="233" spans="1:80" s="112" customFormat="1" ht="10.5" customHeight="1" x14ac:dyDescent="0.15"/>
    <row r="234" spans="1:80" s="89" customFormat="1" x14ac:dyDescent="0.2">
      <c r="A234" s="257" t="s">
        <v>25</v>
      </c>
      <c r="B234" s="258"/>
      <c r="C234" s="258"/>
      <c r="D234" s="259"/>
      <c r="E234" s="257" t="s">
        <v>123</v>
      </c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  <c r="AY234" s="258"/>
      <c r="AZ234" s="258"/>
      <c r="BA234" s="258"/>
      <c r="BB234" s="258"/>
      <c r="BC234" s="258"/>
      <c r="BD234" s="259"/>
      <c r="BE234" s="266" t="s">
        <v>124</v>
      </c>
      <c r="BF234" s="267"/>
      <c r="BG234" s="267"/>
      <c r="BH234" s="267"/>
      <c r="BI234" s="267"/>
      <c r="BJ234" s="267"/>
      <c r="BK234" s="267"/>
      <c r="BL234" s="267"/>
      <c r="BM234" s="267"/>
      <c r="BN234" s="267"/>
      <c r="BO234" s="267"/>
      <c r="BP234" s="268"/>
      <c r="BQ234" s="257" t="s">
        <v>125</v>
      </c>
      <c r="BR234" s="258"/>
      <c r="BS234" s="258"/>
      <c r="BT234" s="258"/>
      <c r="BU234" s="258"/>
      <c r="BV234" s="258"/>
      <c r="BW234" s="258"/>
      <c r="BX234" s="258"/>
      <c r="BY234" s="258"/>
      <c r="BZ234" s="258"/>
      <c r="CA234" s="258"/>
      <c r="CB234" s="259"/>
    </row>
    <row r="235" spans="1:80" s="89" customFormat="1" x14ac:dyDescent="0.2">
      <c r="A235" s="260"/>
      <c r="B235" s="261"/>
      <c r="C235" s="261"/>
      <c r="D235" s="262"/>
      <c r="E235" s="260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  <c r="AA235" s="261"/>
      <c r="AB235" s="261"/>
      <c r="AC235" s="261"/>
      <c r="AD235" s="261"/>
      <c r="AE235" s="261"/>
      <c r="AF235" s="261"/>
      <c r="AG235" s="261"/>
      <c r="AH235" s="261"/>
      <c r="AI235" s="261"/>
      <c r="AJ235" s="261"/>
      <c r="AK235" s="261"/>
      <c r="AL235" s="261"/>
      <c r="AM235" s="261"/>
      <c r="AN235" s="261"/>
      <c r="AO235" s="261"/>
      <c r="AP235" s="261"/>
      <c r="AQ235" s="261"/>
      <c r="AR235" s="261"/>
      <c r="AS235" s="261"/>
      <c r="AT235" s="261"/>
      <c r="AU235" s="261"/>
      <c r="AV235" s="261"/>
      <c r="AW235" s="261"/>
      <c r="AX235" s="261"/>
      <c r="AY235" s="261"/>
      <c r="AZ235" s="261"/>
      <c r="BA235" s="261"/>
      <c r="BB235" s="261"/>
      <c r="BC235" s="261"/>
      <c r="BD235" s="262"/>
      <c r="BE235" s="269"/>
      <c r="BF235" s="270"/>
      <c r="BG235" s="270"/>
      <c r="BH235" s="270"/>
      <c r="BI235" s="270"/>
      <c r="BJ235" s="270"/>
      <c r="BK235" s="270"/>
      <c r="BL235" s="270"/>
      <c r="BM235" s="270"/>
      <c r="BN235" s="270"/>
      <c r="BO235" s="270"/>
      <c r="BP235" s="271"/>
      <c r="BQ235" s="260"/>
      <c r="BR235" s="261"/>
      <c r="BS235" s="261"/>
      <c r="BT235" s="261"/>
      <c r="BU235" s="261"/>
      <c r="BV235" s="261"/>
      <c r="BW235" s="261"/>
      <c r="BX235" s="261"/>
      <c r="BY235" s="261"/>
      <c r="BZ235" s="261"/>
      <c r="CA235" s="261"/>
      <c r="CB235" s="262"/>
    </row>
    <row r="236" spans="1:80" s="89" customFormat="1" x14ac:dyDescent="0.2">
      <c r="A236" s="260"/>
      <c r="B236" s="261"/>
      <c r="C236" s="261"/>
      <c r="D236" s="262"/>
      <c r="E236" s="260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2"/>
      <c r="BE236" s="269"/>
      <c r="BF236" s="270"/>
      <c r="BG236" s="270"/>
      <c r="BH236" s="270"/>
      <c r="BI236" s="270"/>
      <c r="BJ236" s="270"/>
      <c r="BK236" s="270"/>
      <c r="BL236" s="270"/>
      <c r="BM236" s="270"/>
      <c r="BN236" s="270"/>
      <c r="BO236" s="270"/>
      <c r="BP236" s="271"/>
      <c r="BQ236" s="260"/>
      <c r="BR236" s="261"/>
      <c r="BS236" s="261"/>
      <c r="BT236" s="261"/>
      <c r="BU236" s="261"/>
      <c r="BV236" s="261"/>
      <c r="BW236" s="261"/>
      <c r="BX236" s="261"/>
      <c r="BY236" s="261"/>
      <c r="BZ236" s="261"/>
      <c r="CA236" s="261"/>
      <c r="CB236" s="262"/>
    </row>
    <row r="237" spans="1:80" s="89" customFormat="1" x14ac:dyDescent="0.2">
      <c r="A237" s="263"/>
      <c r="B237" s="264"/>
      <c r="C237" s="264"/>
      <c r="D237" s="265"/>
      <c r="E237" s="263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  <c r="BD237" s="265"/>
      <c r="BE237" s="272"/>
      <c r="BF237" s="273"/>
      <c r="BG237" s="273"/>
      <c r="BH237" s="273"/>
      <c r="BI237" s="273"/>
      <c r="BJ237" s="273"/>
      <c r="BK237" s="273"/>
      <c r="BL237" s="273"/>
      <c r="BM237" s="273"/>
      <c r="BN237" s="273"/>
      <c r="BO237" s="273"/>
      <c r="BP237" s="274"/>
      <c r="BQ237" s="263"/>
      <c r="BR237" s="264"/>
      <c r="BS237" s="264"/>
      <c r="BT237" s="264"/>
      <c r="BU237" s="264"/>
      <c r="BV237" s="264"/>
      <c r="BW237" s="264"/>
      <c r="BX237" s="264"/>
      <c r="BY237" s="264"/>
      <c r="BZ237" s="264"/>
      <c r="CA237" s="264"/>
      <c r="CB237" s="265"/>
    </row>
    <row r="238" spans="1:80" s="89" customFormat="1" x14ac:dyDescent="0.2">
      <c r="A238" s="275">
        <v>1</v>
      </c>
      <c r="B238" s="276"/>
      <c r="C238" s="276"/>
      <c r="D238" s="277"/>
      <c r="E238" s="275">
        <v>2</v>
      </c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6"/>
      <c r="AZ238" s="276"/>
      <c r="BA238" s="276"/>
      <c r="BB238" s="276"/>
      <c r="BC238" s="276"/>
      <c r="BD238" s="277"/>
      <c r="BE238" s="278">
        <v>3</v>
      </c>
      <c r="BF238" s="279"/>
      <c r="BG238" s="279"/>
      <c r="BH238" s="279"/>
      <c r="BI238" s="279"/>
      <c r="BJ238" s="279"/>
      <c r="BK238" s="279"/>
      <c r="BL238" s="279"/>
      <c r="BM238" s="279"/>
      <c r="BN238" s="279"/>
      <c r="BO238" s="279"/>
      <c r="BP238" s="280"/>
      <c r="BQ238" s="275">
        <v>4</v>
      </c>
      <c r="BR238" s="276"/>
      <c r="BS238" s="276"/>
      <c r="BT238" s="276"/>
      <c r="BU238" s="276"/>
      <c r="BV238" s="276"/>
      <c r="BW238" s="276"/>
      <c r="BX238" s="276"/>
      <c r="BY238" s="276"/>
      <c r="BZ238" s="276"/>
      <c r="CA238" s="276"/>
      <c r="CB238" s="277"/>
    </row>
    <row r="239" spans="1:80" s="89" customFormat="1" x14ac:dyDescent="0.2">
      <c r="A239" s="218">
        <v>1</v>
      </c>
      <c r="B239" s="219"/>
      <c r="C239" s="219"/>
      <c r="D239" s="220"/>
      <c r="E239" s="248" t="s">
        <v>126</v>
      </c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50"/>
      <c r="BE239" s="218" t="s">
        <v>5</v>
      </c>
      <c r="BF239" s="219"/>
      <c r="BG239" s="219"/>
      <c r="BH239" s="219"/>
      <c r="BI239" s="219"/>
      <c r="BJ239" s="219"/>
      <c r="BK239" s="219"/>
      <c r="BL239" s="219"/>
      <c r="BM239" s="219"/>
      <c r="BN239" s="219"/>
      <c r="BO239" s="219"/>
      <c r="BP239" s="220"/>
      <c r="BQ239" s="251"/>
      <c r="BR239" s="252"/>
      <c r="BS239" s="252"/>
      <c r="BT239" s="252"/>
      <c r="BU239" s="252"/>
      <c r="BV239" s="252"/>
      <c r="BW239" s="252"/>
      <c r="BX239" s="252"/>
      <c r="BY239" s="252"/>
      <c r="BZ239" s="252"/>
      <c r="CA239" s="252"/>
      <c r="CB239" s="253"/>
    </row>
    <row r="240" spans="1:80" s="89" customFormat="1" x14ac:dyDescent="0.2">
      <c r="A240" s="200" t="s">
        <v>127</v>
      </c>
      <c r="B240" s="201"/>
      <c r="C240" s="201"/>
      <c r="D240" s="202"/>
      <c r="E240" s="227" t="s">
        <v>128</v>
      </c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9"/>
      <c r="BE240" s="209">
        <f>BQ222</f>
        <v>1956803.76</v>
      </c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1"/>
      <c r="BQ240" s="209">
        <v>430496.82</v>
      </c>
      <c r="BR240" s="210"/>
      <c r="BS240" s="210"/>
      <c r="BT240" s="210"/>
      <c r="BU240" s="210"/>
      <c r="BV240" s="210"/>
      <c r="BW240" s="210"/>
      <c r="BX240" s="210"/>
      <c r="BY240" s="210"/>
      <c r="BZ240" s="210"/>
      <c r="CA240" s="210"/>
      <c r="CB240" s="211"/>
    </row>
    <row r="241" spans="1:81" s="89" customFormat="1" x14ac:dyDescent="0.2">
      <c r="A241" s="203"/>
      <c r="B241" s="204"/>
      <c r="C241" s="204"/>
      <c r="D241" s="205"/>
      <c r="E241" s="230" t="s">
        <v>129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/>
      <c r="AC241" s="231"/>
      <c r="AD241" s="231"/>
      <c r="AE241" s="231"/>
      <c r="AF241" s="231"/>
      <c r="AG241" s="231"/>
      <c r="AH241" s="231"/>
      <c r="AI241" s="231"/>
      <c r="AJ241" s="231"/>
      <c r="AK241" s="231"/>
      <c r="AL241" s="231"/>
      <c r="AM241" s="231"/>
      <c r="AN241" s="231"/>
      <c r="AO241" s="231"/>
      <c r="AP241" s="231"/>
      <c r="AQ241" s="231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  <c r="BD241" s="232"/>
      <c r="BE241" s="212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4"/>
      <c r="BQ241" s="212"/>
      <c r="BR241" s="213"/>
      <c r="BS241" s="213"/>
      <c r="BT241" s="213"/>
      <c r="BU241" s="213"/>
      <c r="BV241" s="213"/>
      <c r="BW241" s="213"/>
      <c r="BX241" s="213"/>
      <c r="BY241" s="213"/>
      <c r="BZ241" s="213"/>
      <c r="CA241" s="213"/>
      <c r="CB241" s="214"/>
      <c r="CC241" s="113">
        <f>BE240*0.22</f>
        <v>430496.8272</v>
      </c>
    </row>
    <row r="242" spans="1:81" s="89" customFormat="1" x14ac:dyDescent="0.2">
      <c r="A242" s="218" t="s">
        <v>130</v>
      </c>
      <c r="B242" s="219"/>
      <c r="C242" s="219"/>
      <c r="D242" s="220"/>
      <c r="E242" s="242" t="s">
        <v>131</v>
      </c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43"/>
      <c r="AT242" s="243"/>
      <c r="AU242" s="243"/>
      <c r="AV242" s="243"/>
      <c r="AW242" s="243"/>
      <c r="AX242" s="243"/>
      <c r="AY242" s="243"/>
      <c r="AZ242" s="243"/>
      <c r="BA242" s="243"/>
      <c r="BB242" s="243"/>
      <c r="BC242" s="243"/>
      <c r="BD242" s="244"/>
      <c r="BE242" s="245"/>
      <c r="BF242" s="246"/>
      <c r="BG242" s="246"/>
      <c r="BH242" s="246"/>
      <c r="BI242" s="246"/>
      <c r="BJ242" s="246"/>
      <c r="BK242" s="246"/>
      <c r="BL242" s="246"/>
      <c r="BM242" s="246"/>
      <c r="BN242" s="246"/>
      <c r="BO242" s="246"/>
      <c r="BP242" s="247"/>
      <c r="BQ242" s="245"/>
      <c r="BR242" s="246"/>
      <c r="BS242" s="246"/>
      <c r="BT242" s="246"/>
      <c r="BU242" s="246"/>
      <c r="BV242" s="246"/>
      <c r="BW242" s="246"/>
      <c r="BX242" s="246"/>
      <c r="BY242" s="246"/>
      <c r="BZ242" s="246"/>
      <c r="CA242" s="246"/>
      <c r="CB242" s="247"/>
      <c r="CC242" s="113"/>
    </row>
    <row r="243" spans="1:81" s="89" customFormat="1" x14ac:dyDescent="0.2">
      <c r="A243" s="200" t="s">
        <v>132</v>
      </c>
      <c r="B243" s="201"/>
      <c r="C243" s="201"/>
      <c r="D243" s="202"/>
      <c r="E243" s="227" t="s">
        <v>133</v>
      </c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9"/>
      <c r="BE243" s="209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1"/>
      <c r="BQ243" s="209"/>
      <c r="BR243" s="210"/>
      <c r="BS243" s="210"/>
      <c r="BT243" s="210"/>
      <c r="BU243" s="210"/>
      <c r="BV243" s="210"/>
      <c r="BW243" s="210"/>
      <c r="BX243" s="210"/>
      <c r="BY243" s="210"/>
      <c r="BZ243" s="210"/>
      <c r="CA243" s="210"/>
      <c r="CB243" s="211"/>
      <c r="CC243" s="113"/>
    </row>
    <row r="244" spans="1:81" s="89" customFormat="1" x14ac:dyDescent="0.2">
      <c r="A244" s="203"/>
      <c r="B244" s="204"/>
      <c r="C244" s="204"/>
      <c r="D244" s="205"/>
      <c r="E244" s="230" t="s">
        <v>134</v>
      </c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  <c r="BD244" s="232"/>
      <c r="BE244" s="212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4"/>
      <c r="BQ244" s="212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4"/>
      <c r="CC244" s="113"/>
    </row>
    <row r="245" spans="1:81" s="89" customFormat="1" x14ac:dyDescent="0.2">
      <c r="A245" s="200">
        <v>2</v>
      </c>
      <c r="B245" s="201"/>
      <c r="C245" s="201"/>
      <c r="D245" s="202"/>
      <c r="E245" s="206" t="s">
        <v>135</v>
      </c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8"/>
      <c r="BE245" s="209" t="s">
        <v>5</v>
      </c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1"/>
      <c r="BQ245" s="209">
        <f>BQ247+BQ252</f>
        <v>60660.92</v>
      </c>
      <c r="BR245" s="210"/>
      <c r="BS245" s="210"/>
      <c r="BT245" s="210"/>
      <c r="BU245" s="210"/>
      <c r="BV245" s="210"/>
      <c r="BW245" s="210"/>
      <c r="BX245" s="210"/>
      <c r="BY245" s="210"/>
      <c r="BZ245" s="210"/>
      <c r="CA245" s="210"/>
      <c r="CB245" s="211"/>
      <c r="CC245" s="113"/>
    </row>
    <row r="246" spans="1:81" s="89" customFormat="1" x14ac:dyDescent="0.2">
      <c r="A246" s="203"/>
      <c r="B246" s="204"/>
      <c r="C246" s="204"/>
      <c r="D246" s="205"/>
      <c r="E246" s="215" t="s">
        <v>136</v>
      </c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7"/>
      <c r="BE246" s="212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4"/>
      <c r="BQ246" s="212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4"/>
      <c r="CC246" s="113"/>
    </row>
    <row r="247" spans="1:81" s="89" customFormat="1" x14ac:dyDescent="0.2">
      <c r="A247" s="200" t="s">
        <v>137</v>
      </c>
      <c r="B247" s="201"/>
      <c r="C247" s="201"/>
      <c r="D247" s="202"/>
      <c r="E247" s="227" t="s">
        <v>128</v>
      </c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9"/>
      <c r="BE247" s="209">
        <f>BE240</f>
        <v>1956803.76</v>
      </c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1"/>
      <c r="BQ247" s="209">
        <v>56747.31</v>
      </c>
      <c r="BR247" s="210"/>
      <c r="BS247" s="210"/>
      <c r="BT247" s="210"/>
      <c r="BU247" s="210"/>
      <c r="BV247" s="210"/>
      <c r="BW247" s="210"/>
      <c r="BX247" s="210"/>
      <c r="BY247" s="210"/>
      <c r="BZ247" s="210"/>
      <c r="CA247" s="210"/>
      <c r="CB247" s="211"/>
      <c r="CC247" s="113"/>
    </row>
    <row r="248" spans="1:81" s="89" customFormat="1" x14ac:dyDescent="0.2">
      <c r="A248" s="233"/>
      <c r="B248" s="234"/>
      <c r="C248" s="234"/>
      <c r="D248" s="235"/>
      <c r="E248" s="239" t="s">
        <v>138</v>
      </c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1"/>
      <c r="BE248" s="236"/>
      <c r="BF248" s="237"/>
      <c r="BG248" s="237"/>
      <c r="BH248" s="237"/>
      <c r="BI248" s="237"/>
      <c r="BJ248" s="237"/>
      <c r="BK248" s="237"/>
      <c r="BL248" s="237"/>
      <c r="BM248" s="237"/>
      <c r="BN248" s="237"/>
      <c r="BO248" s="237"/>
      <c r="BP248" s="238"/>
      <c r="BQ248" s="236"/>
      <c r="BR248" s="237"/>
      <c r="BS248" s="237"/>
      <c r="BT248" s="237"/>
      <c r="BU248" s="237"/>
      <c r="BV248" s="237"/>
      <c r="BW248" s="237"/>
      <c r="BX248" s="237"/>
      <c r="BY248" s="237"/>
      <c r="BZ248" s="237"/>
      <c r="CA248" s="237"/>
      <c r="CB248" s="238"/>
      <c r="CC248" s="113"/>
    </row>
    <row r="249" spans="1:81" s="89" customFormat="1" x14ac:dyDescent="0.2">
      <c r="A249" s="203"/>
      <c r="B249" s="204"/>
      <c r="C249" s="204"/>
      <c r="D249" s="205"/>
      <c r="E249" s="230" t="s">
        <v>139</v>
      </c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  <c r="AM249" s="231"/>
      <c r="AN249" s="231"/>
      <c r="AO249" s="231"/>
      <c r="AP249" s="231"/>
      <c r="AQ249" s="231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2"/>
      <c r="BE249" s="212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4"/>
      <c r="BQ249" s="212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4"/>
      <c r="CC249" s="113">
        <f>BE247*0.029</f>
        <v>56747.30904</v>
      </c>
    </row>
    <row r="250" spans="1:81" s="89" customFormat="1" x14ac:dyDescent="0.2">
      <c r="A250" s="200" t="s">
        <v>140</v>
      </c>
      <c r="B250" s="201"/>
      <c r="C250" s="201"/>
      <c r="D250" s="202"/>
      <c r="E250" s="227" t="s">
        <v>141</v>
      </c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9"/>
      <c r="BE250" s="209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1"/>
      <c r="BQ250" s="209"/>
      <c r="BR250" s="210"/>
      <c r="BS250" s="210"/>
      <c r="BT250" s="210"/>
      <c r="BU250" s="210"/>
      <c r="BV250" s="210"/>
      <c r="BW250" s="210"/>
      <c r="BX250" s="210"/>
      <c r="BY250" s="210"/>
      <c r="BZ250" s="210"/>
      <c r="CA250" s="210"/>
      <c r="CB250" s="211"/>
      <c r="CC250" s="113"/>
    </row>
    <row r="251" spans="1:81" s="89" customFormat="1" x14ac:dyDescent="0.2">
      <c r="A251" s="203"/>
      <c r="B251" s="204"/>
      <c r="C251" s="204"/>
      <c r="D251" s="205"/>
      <c r="E251" s="230" t="s">
        <v>142</v>
      </c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  <c r="AB251" s="231"/>
      <c r="AC251" s="231"/>
      <c r="AD251" s="231"/>
      <c r="AE251" s="231"/>
      <c r="AF251" s="231"/>
      <c r="AG251" s="231"/>
      <c r="AH251" s="231"/>
      <c r="AI251" s="231"/>
      <c r="AJ251" s="231"/>
      <c r="AK251" s="231"/>
      <c r="AL251" s="231"/>
      <c r="AM251" s="231"/>
      <c r="AN251" s="231"/>
      <c r="AO251" s="231"/>
      <c r="AP251" s="231"/>
      <c r="AQ251" s="231"/>
      <c r="AR251" s="231"/>
      <c r="AS251" s="231"/>
      <c r="AT251" s="231"/>
      <c r="AU251" s="231"/>
      <c r="AV251" s="231"/>
      <c r="AW251" s="231"/>
      <c r="AX251" s="231"/>
      <c r="AY251" s="231"/>
      <c r="AZ251" s="231"/>
      <c r="BA251" s="231"/>
      <c r="BB251" s="231"/>
      <c r="BC251" s="231"/>
      <c r="BD251" s="232"/>
      <c r="BE251" s="212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4"/>
      <c r="BQ251" s="212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4"/>
      <c r="CC251" s="113"/>
    </row>
    <row r="252" spans="1:81" s="89" customFormat="1" x14ac:dyDescent="0.2">
      <c r="A252" s="200" t="s">
        <v>143</v>
      </c>
      <c r="B252" s="201"/>
      <c r="C252" s="201"/>
      <c r="D252" s="202"/>
      <c r="E252" s="227" t="s">
        <v>144</v>
      </c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  <c r="AY252" s="228"/>
      <c r="AZ252" s="228"/>
      <c r="BA252" s="228"/>
      <c r="BB252" s="228"/>
      <c r="BC252" s="228"/>
      <c r="BD252" s="229"/>
      <c r="BE252" s="209">
        <f>BE240</f>
        <v>1956803.76</v>
      </c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1"/>
      <c r="BQ252" s="209">
        <v>3913.61</v>
      </c>
      <c r="BR252" s="210"/>
      <c r="BS252" s="210"/>
      <c r="BT252" s="210"/>
      <c r="BU252" s="210"/>
      <c r="BV252" s="210"/>
      <c r="BW252" s="210"/>
      <c r="BX252" s="210"/>
      <c r="BY252" s="210"/>
      <c r="BZ252" s="210"/>
      <c r="CA252" s="210"/>
      <c r="CB252" s="211"/>
      <c r="CC252" s="113"/>
    </row>
    <row r="253" spans="1:81" s="89" customFormat="1" x14ac:dyDescent="0.2">
      <c r="A253" s="203"/>
      <c r="B253" s="204"/>
      <c r="C253" s="204"/>
      <c r="D253" s="205"/>
      <c r="E253" s="230" t="s">
        <v>145</v>
      </c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  <c r="AB253" s="231"/>
      <c r="AC253" s="231"/>
      <c r="AD253" s="231"/>
      <c r="AE253" s="231"/>
      <c r="AF253" s="231"/>
      <c r="AG253" s="231"/>
      <c r="AH253" s="231"/>
      <c r="AI253" s="231"/>
      <c r="AJ253" s="231"/>
      <c r="AK253" s="231"/>
      <c r="AL253" s="231"/>
      <c r="AM253" s="231"/>
      <c r="AN253" s="231"/>
      <c r="AO253" s="231"/>
      <c r="AP253" s="231"/>
      <c r="AQ253" s="231"/>
      <c r="AR253" s="231"/>
      <c r="AS253" s="231"/>
      <c r="AT253" s="231"/>
      <c r="AU253" s="231"/>
      <c r="AV253" s="231"/>
      <c r="AW253" s="231"/>
      <c r="AX253" s="231"/>
      <c r="AY253" s="231"/>
      <c r="AZ253" s="231"/>
      <c r="BA253" s="231"/>
      <c r="BB253" s="231"/>
      <c r="BC253" s="231"/>
      <c r="BD253" s="232"/>
      <c r="BE253" s="212"/>
      <c r="BF253" s="213"/>
      <c r="BG253" s="213"/>
      <c r="BH253" s="213"/>
      <c r="BI253" s="213"/>
      <c r="BJ253" s="213"/>
      <c r="BK253" s="213"/>
      <c r="BL253" s="213"/>
      <c r="BM253" s="213"/>
      <c r="BN253" s="213"/>
      <c r="BO253" s="213"/>
      <c r="BP253" s="214"/>
      <c r="BQ253" s="212"/>
      <c r="BR253" s="213"/>
      <c r="BS253" s="213"/>
      <c r="BT253" s="213"/>
      <c r="BU253" s="213"/>
      <c r="BV253" s="213"/>
      <c r="BW253" s="213"/>
      <c r="BX253" s="213"/>
      <c r="BY253" s="213"/>
      <c r="BZ253" s="213"/>
      <c r="CA253" s="213"/>
      <c r="CB253" s="214"/>
      <c r="CC253" s="113">
        <f>BE252*0.002</f>
        <v>3913.60752</v>
      </c>
    </row>
    <row r="254" spans="1:81" s="89" customFormat="1" x14ac:dyDescent="0.2">
      <c r="A254" s="200" t="s">
        <v>146</v>
      </c>
      <c r="B254" s="201"/>
      <c r="C254" s="201"/>
      <c r="D254" s="202"/>
      <c r="E254" s="227" t="s">
        <v>144</v>
      </c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  <c r="AY254" s="228"/>
      <c r="AZ254" s="228"/>
      <c r="BA254" s="228"/>
      <c r="BB254" s="228"/>
      <c r="BC254" s="228"/>
      <c r="BD254" s="229"/>
      <c r="BE254" s="209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1"/>
      <c r="BQ254" s="209"/>
      <c r="BR254" s="210"/>
      <c r="BS254" s="210"/>
      <c r="BT254" s="210"/>
      <c r="BU254" s="210"/>
      <c r="BV254" s="210"/>
      <c r="BW254" s="210"/>
      <c r="BX254" s="210"/>
      <c r="BY254" s="210"/>
      <c r="BZ254" s="210"/>
      <c r="CA254" s="210"/>
      <c r="CB254" s="211"/>
      <c r="CC254" s="113"/>
    </row>
    <row r="255" spans="1:81" s="89" customFormat="1" ht="12.75" customHeight="1" x14ac:dyDescent="0.2">
      <c r="A255" s="203"/>
      <c r="B255" s="204"/>
      <c r="C255" s="204"/>
      <c r="D255" s="205"/>
      <c r="E255" s="230" t="s">
        <v>147</v>
      </c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  <c r="BD255" s="232"/>
      <c r="BE255" s="212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4"/>
      <c r="BQ255" s="212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4"/>
      <c r="CC255" s="113"/>
    </row>
    <row r="256" spans="1:81" s="89" customFormat="1" x14ac:dyDescent="0.2">
      <c r="A256" s="200" t="s">
        <v>148</v>
      </c>
      <c r="B256" s="201"/>
      <c r="C256" s="201"/>
      <c r="D256" s="202"/>
      <c r="E256" s="227" t="s">
        <v>144</v>
      </c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  <c r="AY256" s="228"/>
      <c r="AZ256" s="228"/>
      <c r="BA256" s="228"/>
      <c r="BB256" s="228"/>
      <c r="BC256" s="228"/>
      <c r="BD256" s="229"/>
      <c r="BE256" s="209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1"/>
      <c r="BQ256" s="209"/>
      <c r="BR256" s="210"/>
      <c r="BS256" s="210"/>
      <c r="BT256" s="210"/>
      <c r="BU256" s="210"/>
      <c r="BV256" s="210"/>
      <c r="BW256" s="210"/>
      <c r="BX256" s="210"/>
      <c r="BY256" s="210"/>
      <c r="BZ256" s="210"/>
      <c r="CA256" s="210"/>
      <c r="CB256" s="211"/>
      <c r="CC256" s="113"/>
    </row>
    <row r="257" spans="1:81" s="89" customFormat="1" ht="12.75" customHeight="1" x14ac:dyDescent="0.2">
      <c r="A257" s="203"/>
      <c r="B257" s="204"/>
      <c r="C257" s="204"/>
      <c r="D257" s="205"/>
      <c r="E257" s="230" t="s">
        <v>147</v>
      </c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  <c r="AB257" s="231"/>
      <c r="AC257" s="231"/>
      <c r="AD257" s="231"/>
      <c r="AE257" s="231"/>
      <c r="AF257" s="231"/>
      <c r="AG257" s="231"/>
      <c r="AH257" s="231"/>
      <c r="AI257" s="231"/>
      <c r="AJ257" s="231"/>
      <c r="AK257" s="231"/>
      <c r="AL257" s="231"/>
      <c r="AM257" s="231"/>
      <c r="AN257" s="231"/>
      <c r="AO257" s="231"/>
      <c r="AP257" s="231"/>
      <c r="AQ257" s="231"/>
      <c r="AR257" s="231"/>
      <c r="AS257" s="231"/>
      <c r="AT257" s="231"/>
      <c r="AU257" s="231"/>
      <c r="AV257" s="231"/>
      <c r="AW257" s="231"/>
      <c r="AX257" s="231"/>
      <c r="AY257" s="231"/>
      <c r="AZ257" s="231"/>
      <c r="BA257" s="231"/>
      <c r="BB257" s="231"/>
      <c r="BC257" s="231"/>
      <c r="BD257" s="232"/>
      <c r="BE257" s="212"/>
      <c r="BF257" s="213"/>
      <c r="BG257" s="213"/>
      <c r="BH257" s="213"/>
      <c r="BI257" s="213"/>
      <c r="BJ257" s="213"/>
      <c r="BK257" s="213"/>
      <c r="BL257" s="213"/>
      <c r="BM257" s="213"/>
      <c r="BN257" s="213"/>
      <c r="BO257" s="213"/>
      <c r="BP257" s="214"/>
      <c r="BQ257" s="212"/>
      <c r="BR257" s="213"/>
      <c r="BS257" s="213"/>
      <c r="BT257" s="213"/>
      <c r="BU257" s="213"/>
      <c r="BV257" s="213"/>
      <c r="BW257" s="213"/>
      <c r="BX257" s="213"/>
      <c r="BY257" s="213"/>
      <c r="BZ257" s="213"/>
      <c r="CA257" s="213"/>
      <c r="CB257" s="214"/>
      <c r="CC257" s="113"/>
    </row>
    <row r="258" spans="1:81" s="89" customFormat="1" x14ac:dyDescent="0.2">
      <c r="A258" s="200">
        <v>3</v>
      </c>
      <c r="B258" s="201"/>
      <c r="C258" s="201"/>
      <c r="D258" s="202"/>
      <c r="E258" s="206" t="s">
        <v>149</v>
      </c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8"/>
      <c r="BE258" s="209">
        <f>BE240</f>
        <v>1956803.76</v>
      </c>
      <c r="BF258" s="210"/>
      <c r="BG258" s="210"/>
      <c r="BH258" s="210"/>
      <c r="BI258" s="210"/>
      <c r="BJ258" s="210"/>
      <c r="BK258" s="210"/>
      <c r="BL258" s="210"/>
      <c r="BM258" s="210"/>
      <c r="BN258" s="210"/>
      <c r="BO258" s="210"/>
      <c r="BP258" s="211"/>
      <c r="BQ258" s="209">
        <v>99796.99</v>
      </c>
      <c r="BR258" s="210"/>
      <c r="BS258" s="210"/>
      <c r="BT258" s="210"/>
      <c r="BU258" s="210"/>
      <c r="BV258" s="210"/>
      <c r="BW258" s="210"/>
      <c r="BX258" s="210"/>
      <c r="BY258" s="210"/>
      <c r="BZ258" s="210"/>
      <c r="CA258" s="210"/>
      <c r="CB258" s="211"/>
      <c r="CC258" s="113"/>
    </row>
    <row r="259" spans="1:81" s="89" customFormat="1" x14ac:dyDescent="0.2">
      <c r="A259" s="203"/>
      <c r="B259" s="204"/>
      <c r="C259" s="204"/>
      <c r="D259" s="205"/>
      <c r="E259" s="215" t="s">
        <v>150</v>
      </c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7"/>
      <c r="BE259" s="212"/>
      <c r="BF259" s="213"/>
      <c r="BG259" s="213"/>
      <c r="BH259" s="213"/>
      <c r="BI259" s="213"/>
      <c r="BJ259" s="213"/>
      <c r="BK259" s="213"/>
      <c r="BL259" s="213"/>
      <c r="BM259" s="213"/>
      <c r="BN259" s="213"/>
      <c r="BO259" s="213"/>
      <c r="BP259" s="214"/>
      <c r="BQ259" s="212"/>
      <c r="BR259" s="213"/>
      <c r="BS259" s="213"/>
      <c r="BT259" s="213"/>
      <c r="BU259" s="213"/>
      <c r="BV259" s="213"/>
      <c r="BW259" s="213"/>
      <c r="BX259" s="213"/>
      <c r="BY259" s="213"/>
      <c r="BZ259" s="213"/>
      <c r="CA259" s="213"/>
      <c r="CB259" s="214"/>
      <c r="CC259" s="113">
        <f>BE258*0.051</f>
        <v>99796.99175999999</v>
      </c>
    </row>
    <row r="260" spans="1:81" s="89" customFormat="1" x14ac:dyDescent="0.2">
      <c r="A260" s="218"/>
      <c r="B260" s="219"/>
      <c r="C260" s="219"/>
      <c r="D260" s="220"/>
      <c r="E260" s="221" t="s">
        <v>31</v>
      </c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3"/>
      <c r="BE260" s="218" t="s">
        <v>5</v>
      </c>
      <c r="BF260" s="219"/>
      <c r="BG260" s="219"/>
      <c r="BH260" s="219"/>
      <c r="BI260" s="219"/>
      <c r="BJ260" s="219"/>
      <c r="BK260" s="219"/>
      <c r="BL260" s="219"/>
      <c r="BM260" s="219"/>
      <c r="BN260" s="219"/>
      <c r="BO260" s="219"/>
      <c r="BP260" s="220"/>
      <c r="BQ260" s="224">
        <f>BQ240+BQ245+BQ258</f>
        <v>590954.73</v>
      </c>
      <c r="BR260" s="225"/>
      <c r="BS260" s="225"/>
      <c r="BT260" s="225"/>
      <c r="BU260" s="225"/>
      <c r="BV260" s="225"/>
      <c r="BW260" s="225"/>
      <c r="BX260" s="225"/>
      <c r="BY260" s="225"/>
      <c r="BZ260" s="225"/>
      <c r="CA260" s="225"/>
      <c r="CB260" s="226"/>
      <c r="CC260" s="113">
        <f>SUM(CC241:CC259)</f>
        <v>590954.73551999999</v>
      </c>
    </row>
    <row r="261" spans="1:81" s="89" customFormat="1" x14ac:dyDescent="0.2">
      <c r="A261" s="93"/>
      <c r="B261" s="93"/>
      <c r="C261" s="93"/>
      <c r="D261" s="9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3"/>
    </row>
    <row r="262" spans="1:81" ht="13.9" hidden="1" customHeight="1" x14ac:dyDescent="0.2">
      <c r="A262" s="352" t="s">
        <v>84</v>
      </c>
      <c r="B262" s="352"/>
      <c r="C262" s="352"/>
      <c r="D262" s="352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  <c r="AF262" s="352"/>
      <c r="AG262" s="352"/>
      <c r="AH262" s="352"/>
      <c r="AI262" s="352"/>
      <c r="AJ262" s="352"/>
      <c r="AK262" s="352"/>
      <c r="AL262" s="352"/>
      <c r="AM262" s="352"/>
      <c r="AN262" s="352"/>
      <c r="AO262" s="352"/>
      <c r="AP262" s="352"/>
      <c r="AQ262" s="352"/>
      <c r="AR262" s="352"/>
      <c r="AS262" s="352"/>
      <c r="AT262" s="352"/>
      <c r="AU262" s="352"/>
      <c r="AV262" s="352"/>
      <c r="AW262" s="352"/>
      <c r="AX262" s="352"/>
      <c r="AY262" s="352"/>
      <c r="AZ262" s="352"/>
      <c r="BA262" s="352"/>
      <c r="BB262" s="352"/>
      <c r="BC262" s="352"/>
      <c r="BD262" s="352"/>
      <c r="BE262" s="352"/>
      <c r="BF262" s="352"/>
      <c r="BG262" s="352"/>
      <c r="BH262" s="352"/>
      <c r="BI262" s="352"/>
      <c r="BJ262" s="352"/>
      <c r="BK262" s="352"/>
      <c r="BL262" s="352"/>
      <c r="BM262" s="352"/>
      <c r="BN262" s="352"/>
      <c r="BO262" s="352"/>
      <c r="BP262" s="352"/>
      <c r="BQ262" s="352"/>
      <c r="BR262" s="352"/>
      <c r="BS262" s="352"/>
      <c r="BT262" s="352"/>
      <c r="BU262" s="352"/>
      <c r="BV262" s="352"/>
      <c r="BW262" s="352"/>
      <c r="BX262" s="352"/>
      <c r="BY262" s="352"/>
      <c r="BZ262" s="352"/>
      <c r="CA262" s="352"/>
      <c r="CB262" s="352"/>
    </row>
    <row r="263" spans="1:81" ht="13.5" hidden="1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</row>
    <row r="264" spans="1:81" ht="12.75" hidden="1" customHeight="1" x14ac:dyDescent="0.2">
      <c r="A264" s="339" t="s">
        <v>19</v>
      </c>
      <c r="B264" s="339"/>
      <c r="C264" s="339"/>
      <c r="D264" s="339"/>
      <c r="E264" s="339"/>
      <c r="F264" s="339"/>
      <c r="G264" s="339"/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339"/>
      <c r="AA264" s="339"/>
      <c r="AB264" s="339"/>
      <c r="AC264" s="339"/>
      <c r="AD264" s="339"/>
      <c r="AE264" s="323" t="s">
        <v>168</v>
      </c>
      <c r="AF264" s="323"/>
      <c r="AG264" s="323"/>
      <c r="AH264" s="323"/>
      <c r="AI264" s="323"/>
      <c r="AJ264" s="323"/>
      <c r="AK264" s="323"/>
      <c r="AL264" s="323"/>
      <c r="AM264" s="323"/>
      <c r="AN264" s="323"/>
      <c r="AO264" s="323"/>
      <c r="AP264" s="323"/>
      <c r="AQ264" s="323"/>
      <c r="AR264" s="323"/>
      <c r="AS264" s="323"/>
      <c r="AT264" s="323"/>
      <c r="AU264" s="323"/>
      <c r="AV264" s="323"/>
      <c r="AW264" s="323"/>
      <c r="AX264" s="323"/>
      <c r="AY264" s="323"/>
      <c r="AZ264" s="323"/>
      <c r="BA264" s="323"/>
      <c r="BB264" s="323"/>
      <c r="BC264" s="323"/>
      <c r="BD264" s="323"/>
      <c r="BE264" s="323"/>
      <c r="BF264" s="323"/>
      <c r="BG264" s="323"/>
      <c r="BH264" s="323"/>
      <c r="BI264" s="323"/>
      <c r="BJ264" s="323"/>
      <c r="BK264" s="323"/>
      <c r="BL264" s="323"/>
      <c r="BM264" s="323"/>
      <c r="BN264" s="323"/>
      <c r="BO264" s="323"/>
      <c r="BP264" s="323"/>
      <c r="BQ264" s="323"/>
      <c r="BR264" s="323"/>
      <c r="BS264" s="323"/>
      <c r="BT264" s="323"/>
      <c r="BU264" s="323"/>
      <c r="BV264" s="323"/>
      <c r="BW264" s="323"/>
      <c r="BX264" s="323"/>
      <c r="BY264" s="323"/>
      <c r="BZ264" s="323"/>
      <c r="CA264" s="323"/>
      <c r="CB264" s="323"/>
    </row>
    <row r="265" spans="1:81" ht="13.15" hidden="1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</row>
    <row r="266" spans="1:81" ht="12.6" hidden="1" customHeight="1" x14ac:dyDescent="0.2">
      <c r="A266" s="10" t="s">
        <v>21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323" t="s">
        <v>36</v>
      </c>
      <c r="T266" s="323"/>
      <c r="U266" s="323"/>
      <c r="V266" s="323"/>
      <c r="W266" s="323"/>
      <c r="X266" s="323"/>
      <c r="Y266" s="323"/>
      <c r="Z266" s="323"/>
      <c r="AA266" s="323"/>
      <c r="AB266" s="323"/>
      <c r="AC266" s="323"/>
      <c r="AD266" s="323"/>
      <c r="AE266" s="323"/>
      <c r="AF266" s="323"/>
      <c r="AG266" s="323"/>
      <c r="AH266" s="323"/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323"/>
      <c r="AT266" s="323"/>
      <c r="AU266" s="323"/>
      <c r="AV266" s="323"/>
      <c r="AW266" s="323"/>
      <c r="AX266" s="323"/>
      <c r="AY266" s="323"/>
      <c r="AZ266" s="323"/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3"/>
      <c r="BQ266" s="323"/>
      <c r="BR266" s="323"/>
      <c r="BS266" s="323"/>
      <c r="BT266" s="323"/>
      <c r="BU266" s="323"/>
      <c r="BV266" s="323"/>
      <c r="BW266" s="323"/>
      <c r="BX266" s="323"/>
      <c r="BY266" s="323"/>
      <c r="BZ266" s="323"/>
      <c r="CA266" s="323"/>
      <c r="CB266" s="323"/>
    </row>
    <row r="267" spans="1:81" ht="7.15" hidden="1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</row>
    <row r="268" spans="1:81" ht="31.15" hidden="1" customHeight="1" x14ac:dyDescent="0.25">
      <c r="A268" s="10" t="s">
        <v>23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325" t="s">
        <v>97</v>
      </c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  <c r="BD268" s="325"/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5"/>
      <c r="BQ268" s="325"/>
      <c r="BR268" s="325"/>
      <c r="BS268" s="325"/>
      <c r="BT268" s="325"/>
      <c r="BU268" s="325"/>
      <c r="BV268" s="325"/>
      <c r="BW268" s="325"/>
      <c r="BX268" s="325"/>
      <c r="BY268" s="325"/>
      <c r="BZ268" s="325"/>
      <c r="CA268" s="325"/>
      <c r="CB268" s="325"/>
    </row>
    <row r="269" spans="1:81" ht="15.6" hidden="1" customHeight="1" x14ac:dyDescent="0.25">
      <c r="A269" s="1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</row>
    <row r="270" spans="1:81" ht="29.25" hidden="1" customHeight="1" x14ac:dyDescent="0.2">
      <c r="A270" s="294" t="s">
        <v>367</v>
      </c>
      <c r="B270" s="294"/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294"/>
      <c r="AD270" s="294"/>
      <c r="AE270" s="294"/>
      <c r="AF270" s="294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  <c r="AZ270" s="294"/>
      <c r="BA270" s="294"/>
      <c r="BB270" s="294"/>
      <c r="BC270" s="294"/>
      <c r="BD270" s="294"/>
      <c r="BE270" s="294"/>
      <c r="BF270" s="294"/>
      <c r="BG270" s="294"/>
      <c r="BH270" s="294"/>
      <c r="BI270" s="294"/>
      <c r="BJ270" s="294"/>
      <c r="BK270" s="294"/>
      <c r="BL270" s="294"/>
      <c r="BM270" s="294"/>
      <c r="BN270" s="294"/>
      <c r="BO270" s="294"/>
      <c r="BP270" s="294"/>
      <c r="BQ270" s="294"/>
      <c r="BR270" s="294"/>
      <c r="BS270" s="294"/>
      <c r="BT270" s="294"/>
      <c r="BU270" s="294"/>
      <c r="BV270" s="294"/>
      <c r="BW270" s="294"/>
      <c r="BX270" s="294"/>
      <c r="BY270" s="294"/>
      <c r="BZ270" s="294"/>
      <c r="CA270" s="294"/>
      <c r="CB270" s="294"/>
    </row>
    <row r="271" spans="1:81" ht="15" hidden="1" x14ac:dyDescent="0.2">
      <c r="A271" s="375" t="s">
        <v>25</v>
      </c>
      <c r="B271" s="376"/>
      <c r="C271" s="376"/>
      <c r="D271" s="377"/>
      <c r="E271" s="359" t="s">
        <v>26</v>
      </c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359" t="s">
        <v>161</v>
      </c>
      <c r="AO271" s="199"/>
      <c r="AP271" s="199"/>
      <c r="AQ271" s="199"/>
      <c r="AR271" s="199"/>
      <c r="AS271" s="199"/>
      <c r="AT271" s="199"/>
      <c r="AU271" s="359" t="s">
        <v>162</v>
      </c>
      <c r="AV271" s="199"/>
      <c r="AW271" s="199"/>
      <c r="AX271" s="199"/>
      <c r="AY271" s="199"/>
      <c r="AZ271" s="199"/>
      <c r="BA271" s="199"/>
      <c r="BB271" s="199"/>
      <c r="BC271" s="199"/>
      <c r="BD271" s="359" t="s">
        <v>206</v>
      </c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</row>
    <row r="272" spans="1:81" ht="26.25" hidden="1" customHeight="1" x14ac:dyDescent="0.2">
      <c r="A272" s="378"/>
      <c r="B272" s="379"/>
      <c r="C272" s="379"/>
      <c r="D272" s="380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374" t="s">
        <v>200</v>
      </c>
      <c r="BE272" s="374"/>
      <c r="BF272" s="374"/>
      <c r="BG272" s="374"/>
      <c r="BH272" s="374"/>
      <c r="BI272" s="374"/>
      <c r="BJ272" s="374"/>
      <c r="BK272" s="374"/>
      <c r="BL272" s="374"/>
      <c r="BM272" s="374"/>
      <c r="BN272" s="359" t="s">
        <v>199</v>
      </c>
      <c r="BO272" s="199"/>
      <c r="BP272" s="199"/>
      <c r="BQ272" s="199"/>
      <c r="BR272" s="199"/>
      <c r="BS272" s="199"/>
      <c r="BT272" s="199"/>
      <c r="BU272" s="199"/>
      <c r="BV272" s="199"/>
      <c r="BW272" s="199"/>
      <c r="BX272" s="199"/>
      <c r="BY272" s="199"/>
      <c r="BZ272" s="199"/>
      <c r="CA272" s="199"/>
      <c r="CB272" s="199"/>
      <c r="CC272" s="8">
        <f>AS285*BC285</f>
        <v>0</v>
      </c>
    </row>
    <row r="273" spans="1:81" ht="15" hidden="1" x14ac:dyDescent="0.2">
      <c r="A273" s="381"/>
      <c r="B273" s="382"/>
      <c r="C273" s="382"/>
      <c r="D273" s="383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374"/>
      <c r="BE273" s="374"/>
      <c r="BF273" s="374"/>
      <c r="BG273" s="374"/>
      <c r="BH273" s="374"/>
      <c r="BI273" s="374"/>
      <c r="BJ273" s="374"/>
      <c r="BK273" s="374"/>
      <c r="BL273" s="374"/>
      <c r="BM273" s="374"/>
      <c r="BN273" s="359" t="s">
        <v>201</v>
      </c>
      <c r="BO273" s="199"/>
      <c r="BP273" s="199"/>
      <c r="BQ273" s="199"/>
      <c r="BR273" s="199"/>
      <c r="BS273" s="199"/>
      <c r="BT273" s="199"/>
      <c r="BU273" s="199"/>
      <c r="BV273" s="199"/>
      <c r="BW273" s="359" t="s">
        <v>394</v>
      </c>
      <c r="BX273" s="199"/>
      <c r="BY273" s="199"/>
      <c r="BZ273" s="199"/>
      <c r="CA273" s="199"/>
      <c r="CB273" s="199"/>
    </row>
    <row r="274" spans="1:81" ht="15" hidden="1" x14ac:dyDescent="0.2">
      <c r="A274" s="401">
        <v>1</v>
      </c>
      <c r="B274" s="402"/>
      <c r="C274" s="402"/>
      <c r="D274" s="403"/>
      <c r="E274" s="357">
        <v>2</v>
      </c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288"/>
      <c r="AA274" s="288"/>
      <c r="AB274" s="288"/>
      <c r="AC274" s="288"/>
      <c r="AD274" s="288"/>
      <c r="AE274" s="288"/>
      <c r="AF274" s="288"/>
      <c r="AG274" s="288"/>
      <c r="AH274" s="288"/>
      <c r="AI274" s="288"/>
      <c r="AJ274" s="288"/>
      <c r="AK274" s="288"/>
      <c r="AL274" s="288"/>
      <c r="AM274" s="288"/>
      <c r="AN274" s="357">
        <v>3</v>
      </c>
      <c r="AO274" s="288"/>
      <c r="AP274" s="288"/>
      <c r="AQ274" s="288"/>
      <c r="AR274" s="288"/>
      <c r="AS274" s="288"/>
      <c r="AT274" s="288"/>
      <c r="AU274" s="391">
        <v>4</v>
      </c>
      <c r="AV274" s="391"/>
      <c r="AW274" s="391"/>
      <c r="AX274" s="391"/>
      <c r="AY274" s="391"/>
      <c r="AZ274" s="391"/>
      <c r="BA274" s="391"/>
      <c r="BB274" s="391"/>
      <c r="BC274" s="391"/>
      <c r="BD274" s="391">
        <v>5</v>
      </c>
      <c r="BE274" s="391"/>
      <c r="BF274" s="391"/>
      <c r="BG274" s="391"/>
      <c r="BH274" s="391"/>
      <c r="BI274" s="391"/>
      <c r="BJ274" s="391"/>
      <c r="BK274" s="391"/>
      <c r="BL274" s="391"/>
      <c r="BM274" s="391"/>
      <c r="BN274" s="391">
        <v>6</v>
      </c>
      <c r="BO274" s="391"/>
      <c r="BP274" s="391"/>
      <c r="BQ274" s="391"/>
      <c r="BR274" s="391"/>
      <c r="BS274" s="391"/>
      <c r="BT274" s="391"/>
      <c r="BU274" s="391"/>
      <c r="BV274" s="391"/>
      <c r="BW274" s="391">
        <v>7</v>
      </c>
      <c r="BX274" s="391"/>
      <c r="BY274" s="391"/>
      <c r="BZ274" s="391"/>
      <c r="CA274" s="391"/>
      <c r="CB274" s="391"/>
    </row>
    <row r="275" spans="1:81" ht="18" hidden="1" customHeight="1" x14ac:dyDescent="0.2">
      <c r="A275" s="474" t="s">
        <v>108</v>
      </c>
      <c r="B275" s="475"/>
      <c r="C275" s="475"/>
      <c r="D275" s="476"/>
      <c r="E275" s="477" t="s">
        <v>167</v>
      </c>
      <c r="F275" s="478"/>
      <c r="G275" s="478"/>
      <c r="H275" s="478"/>
      <c r="I275" s="478"/>
      <c r="J275" s="478"/>
      <c r="K275" s="478"/>
      <c r="L275" s="478"/>
      <c r="M275" s="478"/>
      <c r="N275" s="478"/>
      <c r="O275" s="478"/>
      <c r="P275" s="478"/>
      <c r="Q275" s="478"/>
      <c r="R275" s="478"/>
      <c r="S275" s="478"/>
      <c r="T275" s="478"/>
      <c r="U275" s="478"/>
      <c r="V275" s="478"/>
      <c r="W275" s="478"/>
      <c r="X275" s="478"/>
      <c r="Y275" s="478"/>
      <c r="Z275" s="478"/>
      <c r="AA275" s="478"/>
      <c r="AB275" s="478"/>
      <c r="AC275" s="478"/>
      <c r="AD275" s="478"/>
      <c r="AE275" s="478"/>
      <c r="AF275" s="478"/>
      <c r="AG275" s="478"/>
      <c r="AH275" s="478"/>
      <c r="AI275" s="478"/>
      <c r="AJ275" s="478"/>
      <c r="AK275" s="478"/>
      <c r="AL275" s="478"/>
      <c r="AM275" s="479"/>
      <c r="AN275" s="401"/>
      <c r="AO275" s="402"/>
      <c r="AP275" s="402"/>
      <c r="AQ275" s="402"/>
      <c r="AR275" s="402"/>
      <c r="AS275" s="402"/>
      <c r="AT275" s="403"/>
      <c r="AU275" s="404"/>
      <c r="AV275" s="405"/>
      <c r="AW275" s="405"/>
      <c r="AX275" s="405"/>
      <c r="AY275" s="405"/>
      <c r="AZ275" s="405"/>
      <c r="BA275" s="405"/>
      <c r="BB275" s="405"/>
      <c r="BC275" s="406"/>
      <c r="BD275" s="480"/>
      <c r="BE275" s="481"/>
      <c r="BF275" s="481"/>
      <c r="BG275" s="481"/>
      <c r="BH275" s="481"/>
      <c r="BI275" s="481"/>
      <c r="BJ275" s="481"/>
      <c r="BK275" s="481"/>
      <c r="BL275" s="481"/>
      <c r="BM275" s="482"/>
      <c r="BN275" s="480">
        <v>0</v>
      </c>
      <c r="BO275" s="481"/>
      <c r="BP275" s="481"/>
      <c r="BQ275" s="481"/>
      <c r="BR275" s="481"/>
      <c r="BS275" s="481"/>
      <c r="BT275" s="481"/>
      <c r="BU275" s="481"/>
      <c r="BV275" s="482"/>
      <c r="BW275" s="480">
        <v>0</v>
      </c>
      <c r="BX275" s="481"/>
      <c r="BY275" s="481"/>
      <c r="BZ275" s="481"/>
      <c r="CA275" s="481"/>
      <c r="CB275" s="482"/>
    </row>
    <row r="276" spans="1:81" ht="15" hidden="1" x14ac:dyDescent="0.25">
      <c r="A276" s="392"/>
      <c r="B276" s="393"/>
      <c r="C276" s="393"/>
      <c r="D276" s="394"/>
      <c r="E276" s="446" t="s">
        <v>31</v>
      </c>
      <c r="F276" s="447"/>
      <c r="G276" s="447"/>
      <c r="H276" s="447"/>
      <c r="I276" s="447"/>
      <c r="J276" s="447"/>
      <c r="K276" s="447"/>
      <c r="L276" s="447"/>
      <c r="M276" s="447"/>
      <c r="N276" s="447"/>
      <c r="O276" s="447"/>
      <c r="P276" s="447"/>
      <c r="Q276" s="447"/>
      <c r="R276" s="447"/>
      <c r="S276" s="447"/>
      <c r="T276" s="447"/>
      <c r="U276" s="447"/>
      <c r="V276" s="447"/>
      <c r="W276" s="447"/>
      <c r="X276" s="447"/>
      <c r="Y276" s="447"/>
      <c r="Z276" s="447"/>
      <c r="AA276" s="447"/>
      <c r="AB276" s="447"/>
      <c r="AC276" s="447"/>
      <c r="AD276" s="447"/>
      <c r="AE276" s="447"/>
      <c r="AF276" s="447"/>
      <c r="AG276" s="447"/>
      <c r="AH276" s="447"/>
      <c r="AI276" s="447"/>
      <c r="AJ276" s="447"/>
      <c r="AK276" s="447"/>
      <c r="AL276" s="447"/>
      <c r="AM276" s="447"/>
      <c r="AN276" s="464" t="s">
        <v>5</v>
      </c>
      <c r="AO276" s="465"/>
      <c r="AP276" s="465"/>
      <c r="AQ276" s="465"/>
      <c r="AR276" s="465"/>
      <c r="AS276" s="465" t="s">
        <v>5</v>
      </c>
      <c r="AT276" s="465"/>
      <c r="AU276" s="466" t="s">
        <v>5</v>
      </c>
      <c r="AV276" s="467"/>
      <c r="AW276" s="467"/>
      <c r="AX276" s="467"/>
      <c r="AY276" s="467"/>
      <c r="AZ276" s="467"/>
      <c r="BA276" s="467"/>
      <c r="BB276" s="467"/>
      <c r="BC276" s="468" t="s">
        <v>5</v>
      </c>
      <c r="BD276" s="469">
        <f>BD275</f>
        <v>0</v>
      </c>
      <c r="BE276" s="469"/>
      <c r="BF276" s="469"/>
      <c r="BG276" s="469"/>
      <c r="BH276" s="469"/>
      <c r="BI276" s="469"/>
      <c r="BJ276" s="469"/>
      <c r="BK276" s="469"/>
      <c r="BL276" s="469"/>
      <c r="BM276" s="469"/>
      <c r="BN276" s="469">
        <f>BN275</f>
        <v>0</v>
      </c>
      <c r="BO276" s="469"/>
      <c r="BP276" s="469"/>
      <c r="BQ276" s="469"/>
      <c r="BR276" s="469"/>
      <c r="BS276" s="469"/>
      <c r="BT276" s="469"/>
      <c r="BU276" s="469"/>
      <c r="BV276" s="469"/>
      <c r="BW276" s="469">
        <f>BW275</f>
        <v>0</v>
      </c>
      <c r="BX276" s="469"/>
      <c r="BY276" s="469"/>
      <c r="BZ276" s="469"/>
      <c r="CA276" s="469"/>
      <c r="CB276" s="469"/>
    </row>
    <row r="277" spans="1:81" s="89" customFormat="1" ht="16.5" customHeight="1" x14ac:dyDescent="0.2">
      <c r="A277" s="345" t="s">
        <v>477</v>
      </c>
      <c r="B277" s="345"/>
      <c r="C277" s="345"/>
      <c r="D277" s="345"/>
      <c r="E277" s="345"/>
      <c r="F277" s="345"/>
      <c r="G277" s="345"/>
      <c r="H277" s="345"/>
      <c r="I277" s="345"/>
      <c r="J277" s="345"/>
      <c r="K277" s="345"/>
      <c r="L277" s="345"/>
      <c r="M277" s="345"/>
      <c r="N277" s="345"/>
      <c r="O277" s="345"/>
      <c r="P277" s="345"/>
      <c r="Q277" s="345"/>
      <c r="R277" s="345"/>
      <c r="S277" s="345"/>
      <c r="T277" s="345"/>
      <c r="U277" s="345"/>
      <c r="V277" s="345"/>
      <c r="W277" s="345"/>
      <c r="X277" s="345"/>
      <c r="Y277" s="345"/>
      <c r="Z277" s="345"/>
      <c r="AA277" s="345"/>
      <c r="AB277" s="345"/>
      <c r="AC277" s="345"/>
      <c r="AD277" s="345"/>
      <c r="AE277" s="345"/>
      <c r="AF277" s="345"/>
      <c r="AG277" s="345"/>
      <c r="AH277" s="345"/>
      <c r="AI277" s="345"/>
      <c r="AJ277" s="345"/>
      <c r="AK277" s="345"/>
      <c r="AL277" s="345"/>
      <c r="AM277" s="345"/>
      <c r="AN277" s="345"/>
      <c r="AO277" s="345"/>
      <c r="AP277" s="345"/>
      <c r="AQ277" s="345"/>
      <c r="AR277" s="345"/>
      <c r="AS277" s="345"/>
      <c r="AT277" s="345"/>
      <c r="AU277" s="345"/>
      <c r="AV277" s="345"/>
      <c r="AW277" s="345"/>
      <c r="AX277" s="345"/>
      <c r="AY277" s="345"/>
      <c r="AZ277" s="345"/>
      <c r="BA277" s="345"/>
      <c r="BB277" s="345"/>
      <c r="BC277" s="345"/>
      <c r="BD277" s="345"/>
      <c r="BE277" s="345"/>
      <c r="BF277" s="345"/>
      <c r="BG277" s="346">
        <f>BN194+BN203+BQ222+BQ260+BD276</f>
        <v>2552821.0700000003</v>
      </c>
      <c r="BH277" s="346"/>
      <c r="BI277" s="346"/>
      <c r="BJ277" s="346"/>
      <c r="BK277" s="346"/>
      <c r="BL277" s="346"/>
      <c r="BM277" s="346"/>
      <c r="BN277" s="346"/>
      <c r="BO277" s="346"/>
      <c r="BP277" s="346"/>
      <c r="BQ277" s="346"/>
      <c r="BR277" s="346"/>
      <c r="BS277" s="346"/>
      <c r="BT277" s="346"/>
      <c r="BU277" s="346"/>
      <c r="BV277" s="346"/>
      <c r="BW277" s="346"/>
      <c r="BX277" s="346"/>
      <c r="BY277" s="346"/>
      <c r="BZ277" s="346"/>
      <c r="CA277" s="346"/>
      <c r="CB277" s="346"/>
    </row>
    <row r="278" spans="1:81" ht="28.5" customHeight="1" x14ac:dyDescent="0.2">
      <c r="A278" s="455" t="s">
        <v>349</v>
      </c>
      <c r="B278" s="455"/>
      <c r="C278" s="455"/>
      <c r="D278" s="455"/>
      <c r="E278" s="455"/>
      <c r="F278" s="455"/>
      <c r="G278" s="455"/>
      <c r="H278" s="455"/>
      <c r="I278" s="455"/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5"/>
      <c r="W278" s="455"/>
      <c r="X278" s="455"/>
      <c r="Y278" s="455"/>
      <c r="Z278" s="455"/>
      <c r="AA278" s="455"/>
      <c r="AB278" s="455"/>
      <c r="AC278" s="455"/>
      <c r="AD278" s="455"/>
      <c r="AE278" s="455"/>
      <c r="AF278" s="455"/>
      <c r="AG278" s="455"/>
      <c r="AH278" s="455"/>
      <c r="AI278" s="455"/>
      <c r="AJ278" s="455"/>
      <c r="AK278" s="455"/>
      <c r="AL278" s="455"/>
      <c r="AM278" s="455"/>
      <c r="AN278" s="455"/>
      <c r="AO278" s="455"/>
      <c r="AP278" s="455"/>
      <c r="AQ278" s="455"/>
      <c r="AR278" s="455"/>
      <c r="AS278" s="455"/>
      <c r="AT278" s="455"/>
      <c r="AU278" s="455"/>
      <c r="AV278" s="455"/>
      <c r="AW278" s="455"/>
      <c r="AX278" s="455"/>
      <c r="AY278" s="455"/>
      <c r="AZ278" s="455"/>
      <c r="BA278" s="455"/>
      <c r="BB278" s="455"/>
      <c r="BC278" s="455"/>
      <c r="BD278" s="455"/>
      <c r="BE278" s="455"/>
      <c r="BF278" s="455"/>
      <c r="BG278" s="453">
        <f>BN203+BN194+BD177+BD166+BD155+BE140+AU130+BD276</f>
        <v>875463.58000000007</v>
      </c>
      <c r="BH278" s="453"/>
      <c r="BI278" s="453"/>
      <c r="BJ278" s="453"/>
      <c r="BK278" s="453"/>
      <c r="BL278" s="453"/>
      <c r="BM278" s="453"/>
      <c r="BN278" s="453"/>
      <c r="BO278" s="453"/>
      <c r="BP278" s="453"/>
      <c r="BQ278" s="453"/>
      <c r="BR278" s="453"/>
      <c r="BS278" s="453"/>
      <c r="BT278" s="453"/>
      <c r="BU278" s="453"/>
      <c r="BV278" s="453"/>
      <c r="BW278" s="453"/>
      <c r="BX278" s="453"/>
      <c r="BY278" s="453"/>
      <c r="BZ278" s="453"/>
      <c r="CA278" s="453"/>
      <c r="CB278" s="453"/>
    </row>
    <row r="279" spans="1:81" ht="6.6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</row>
    <row r="280" spans="1:81" ht="29.45" customHeight="1" x14ac:dyDescent="0.2">
      <c r="A280" s="457" t="s">
        <v>423</v>
      </c>
      <c r="B280" s="457"/>
      <c r="C280" s="457"/>
      <c r="D280" s="457"/>
      <c r="E280" s="457"/>
      <c r="F280" s="457"/>
      <c r="G280" s="457"/>
      <c r="H280" s="457"/>
      <c r="I280" s="457"/>
      <c r="J280" s="457"/>
      <c r="K280" s="457"/>
      <c r="L280" s="457"/>
      <c r="M280" s="457"/>
      <c r="N280" s="457"/>
      <c r="O280" s="457"/>
      <c r="P280" s="457"/>
      <c r="Q280" s="457"/>
      <c r="R280" s="457"/>
      <c r="S280" s="457"/>
      <c r="T280" s="457"/>
      <c r="U280" s="457"/>
      <c r="V280" s="457"/>
      <c r="W280" s="457"/>
      <c r="X280" s="457"/>
      <c r="Y280" s="457"/>
      <c r="Z280" s="457"/>
      <c r="AA280" s="457"/>
      <c r="AB280" s="457"/>
      <c r="AC280" s="457"/>
      <c r="AD280" s="457"/>
      <c r="AE280" s="457"/>
      <c r="AF280" s="457"/>
      <c r="AG280" s="457"/>
      <c r="AH280" s="457"/>
      <c r="AI280" s="457"/>
      <c r="AJ280" s="457"/>
      <c r="AK280" s="457"/>
      <c r="AL280" s="457"/>
      <c r="AM280" s="457"/>
      <c r="AN280" s="457"/>
      <c r="AO280" s="457"/>
      <c r="AP280" s="457"/>
      <c r="AQ280" s="457"/>
      <c r="AR280" s="457"/>
      <c r="AS280" s="457"/>
      <c r="AT280" s="457"/>
      <c r="AU280" s="457"/>
      <c r="AV280" s="457"/>
      <c r="AW280" s="457"/>
      <c r="AX280" s="457"/>
      <c r="AY280" s="457"/>
      <c r="AZ280" s="457"/>
      <c r="BA280" s="457"/>
      <c r="BB280" s="457"/>
      <c r="BC280" s="457"/>
      <c r="BD280" s="457"/>
      <c r="BE280" s="457"/>
      <c r="BF280" s="457"/>
      <c r="BG280" s="453">
        <f>BG278+BQ21+BE59+BG112+BQ222+BQ260</f>
        <v>40161093.071999997</v>
      </c>
      <c r="BH280" s="453" t="e">
        <f t="shared" ref="BH280:CB280" si="1">AL278+AV21+AJ59+AL112+AV222+AV260</f>
        <v>#VALUE!</v>
      </c>
      <c r="BI280" s="453">
        <f t="shared" si="1"/>
        <v>0</v>
      </c>
      <c r="BJ280" s="453" t="e">
        <f t="shared" si="1"/>
        <v>#VALUE!</v>
      </c>
      <c r="BK280" s="453">
        <f t="shared" si="1"/>
        <v>0</v>
      </c>
      <c r="BL280" s="453">
        <f t="shared" si="1"/>
        <v>0</v>
      </c>
      <c r="BM280" s="453">
        <f t="shared" si="1"/>
        <v>0</v>
      </c>
      <c r="BN280" s="453">
        <f t="shared" si="1"/>
        <v>0</v>
      </c>
      <c r="BO280" s="453">
        <f t="shared" si="1"/>
        <v>0</v>
      </c>
      <c r="BP280" s="453">
        <f t="shared" si="1"/>
        <v>0</v>
      </c>
      <c r="BQ280" s="453" t="e">
        <f t="shared" si="1"/>
        <v>#VALUE!</v>
      </c>
      <c r="BR280" s="453">
        <f t="shared" si="1"/>
        <v>0</v>
      </c>
      <c r="BS280" s="453" t="e">
        <f t="shared" si="1"/>
        <v>#VALUE!</v>
      </c>
      <c r="BT280" s="453">
        <f t="shared" si="1"/>
        <v>0</v>
      </c>
      <c r="BU280" s="453">
        <f t="shared" si="1"/>
        <v>0</v>
      </c>
      <c r="BV280" s="453">
        <f t="shared" si="1"/>
        <v>0</v>
      </c>
      <c r="BW280" s="453">
        <f t="shared" si="1"/>
        <v>0</v>
      </c>
      <c r="BX280" s="453">
        <f t="shared" si="1"/>
        <v>0</v>
      </c>
      <c r="BY280" s="453">
        <f t="shared" si="1"/>
        <v>0</v>
      </c>
      <c r="BZ280" s="453">
        <f t="shared" si="1"/>
        <v>0</v>
      </c>
      <c r="CA280" s="453" t="e">
        <f t="shared" si="1"/>
        <v>#VALUE!</v>
      </c>
      <c r="CB280" s="453">
        <f t="shared" si="1"/>
        <v>0</v>
      </c>
      <c r="CC280" s="15"/>
    </row>
    <row r="281" spans="1:81" ht="13.15" customHeight="1" x14ac:dyDescent="0.25">
      <c r="A281" s="72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24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</row>
    <row r="282" spans="1:81" ht="14.25" x14ac:dyDescent="0.2">
      <c r="A282" s="456" t="s">
        <v>396</v>
      </c>
      <c r="B282" s="456"/>
      <c r="C282" s="456"/>
      <c r="D282" s="456"/>
      <c r="E282" s="456"/>
      <c r="F282" s="456"/>
      <c r="G282" s="456"/>
      <c r="H282" s="456"/>
      <c r="I282" s="456"/>
      <c r="J282" s="456"/>
      <c r="K282" s="456"/>
      <c r="L282" s="456"/>
      <c r="M282" s="456"/>
      <c r="N282" s="456"/>
      <c r="O282" s="456"/>
      <c r="P282" s="456"/>
      <c r="Q282" s="456"/>
      <c r="R282" s="456"/>
      <c r="S282" s="456"/>
      <c r="T282" s="456"/>
      <c r="U282" s="456"/>
      <c r="V282" s="456"/>
      <c r="W282" s="456"/>
      <c r="X282" s="456"/>
      <c r="Y282" s="456"/>
      <c r="Z282" s="456"/>
      <c r="AA282" s="456"/>
      <c r="AB282" s="456"/>
      <c r="AC282" s="456"/>
      <c r="AD282" s="456"/>
      <c r="AE282" s="456"/>
      <c r="AF282" s="456"/>
      <c r="AG282" s="456"/>
      <c r="AH282" s="456"/>
      <c r="AI282" s="456"/>
      <c r="AJ282" s="456"/>
      <c r="AK282" s="456"/>
      <c r="AL282" s="456"/>
      <c r="AM282" s="456"/>
      <c r="AN282" s="456"/>
      <c r="AO282" s="456"/>
      <c r="AP282" s="456"/>
      <c r="AQ282" s="456"/>
      <c r="AR282" s="456"/>
      <c r="AS282" s="456"/>
      <c r="AT282" s="456"/>
      <c r="AU282" s="456"/>
      <c r="AV282" s="456"/>
      <c r="AW282" s="456"/>
      <c r="AX282" s="456"/>
      <c r="AY282" s="456"/>
      <c r="AZ282" s="456"/>
      <c r="BA282" s="456"/>
      <c r="BB282" s="456"/>
      <c r="BC282" s="456"/>
      <c r="BD282" s="456"/>
      <c r="BE282" s="456"/>
      <c r="BF282" s="456"/>
      <c r="BG282" s="453">
        <f>BH130+BO140+BN155+BN166+BN177</f>
        <v>847649</v>
      </c>
      <c r="BH282" s="453"/>
      <c r="BI282" s="453"/>
      <c r="BJ282" s="453"/>
      <c r="BK282" s="453"/>
      <c r="BL282" s="453"/>
      <c r="BM282" s="453"/>
      <c r="BN282" s="453"/>
      <c r="BO282" s="453"/>
      <c r="BP282" s="453"/>
      <c r="BQ282" s="453"/>
      <c r="BR282" s="453"/>
      <c r="BS282" s="453"/>
      <c r="BT282" s="453"/>
      <c r="BU282" s="453"/>
      <c r="BV282" s="453"/>
      <c r="BW282" s="453"/>
      <c r="BX282" s="453"/>
      <c r="BY282" s="453"/>
      <c r="BZ282" s="453"/>
      <c r="CA282" s="453"/>
      <c r="CB282" s="453"/>
    </row>
    <row r="283" spans="1:81" ht="6.6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</row>
    <row r="284" spans="1:81" ht="29.45" customHeight="1" x14ac:dyDescent="0.2">
      <c r="A284" s="457" t="s">
        <v>424</v>
      </c>
      <c r="B284" s="457"/>
      <c r="C284" s="457"/>
      <c r="D284" s="457"/>
      <c r="E284" s="457"/>
      <c r="F284" s="457"/>
      <c r="G284" s="457"/>
      <c r="H284" s="457"/>
      <c r="I284" s="457"/>
      <c r="J284" s="457"/>
      <c r="K284" s="457"/>
      <c r="L284" s="457"/>
      <c r="M284" s="457"/>
      <c r="N284" s="457"/>
      <c r="O284" s="457"/>
      <c r="P284" s="457"/>
      <c r="Q284" s="457"/>
      <c r="R284" s="457"/>
      <c r="S284" s="457"/>
      <c r="T284" s="457"/>
      <c r="U284" s="457"/>
      <c r="V284" s="457"/>
      <c r="W284" s="457"/>
      <c r="X284" s="457"/>
      <c r="Y284" s="457"/>
      <c r="Z284" s="457"/>
      <c r="AA284" s="457"/>
      <c r="AB284" s="457"/>
      <c r="AC284" s="457"/>
      <c r="AD284" s="457"/>
      <c r="AE284" s="457"/>
      <c r="AF284" s="457"/>
      <c r="AG284" s="457"/>
      <c r="AH284" s="457"/>
      <c r="AI284" s="457"/>
      <c r="AJ284" s="457"/>
      <c r="AK284" s="457"/>
      <c r="AL284" s="457"/>
      <c r="AM284" s="457"/>
      <c r="AN284" s="457"/>
      <c r="AO284" s="457"/>
      <c r="AP284" s="457"/>
      <c r="AQ284" s="457"/>
      <c r="AR284" s="457"/>
      <c r="AS284" s="457"/>
      <c r="AT284" s="457"/>
      <c r="AU284" s="457"/>
      <c r="AV284" s="457"/>
      <c r="AW284" s="457"/>
      <c r="AX284" s="457"/>
      <c r="AY284" s="457"/>
      <c r="AZ284" s="457"/>
      <c r="BA284" s="457"/>
      <c r="BB284" s="457"/>
      <c r="BC284" s="457"/>
      <c r="BD284" s="457"/>
      <c r="BE284" s="457"/>
      <c r="BF284" s="457"/>
      <c r="BG284" s="453">
        <f>BQ32+BN59+BP112+BG282</f>
        <v>30291071</v>
      </c>
      <c r="BH284" s="453"/>
      <c r="BI284" s="453"/>
      <c r="BJ284" s="453"/>
      <c r="BK284" s="453"/>
      <c r="BL284" s="453"/>
      <c r="BM284" s="453"/>
      <c r="BN284" s="453"/>
      <c r="BO284" s="453"/>
      <c r="BP284" s="453"/>
      <c r="BQ284" s="453"/>
      <c r="BR284" s="453"/>
      <c r="BS284" s="453"/>
      <c r="BT284" s="453"/>
      <c r="BU284" s="453"/>
      <c r="BV284" s="453"/>
      <c r="BW284" s="453"/>
      <c r="BX284" s="453"/>
      <c r="BY284" s="453"/>
      <c r="BZ284" s="453"/>
      <c r="CA284" s="453"/>
      <c r="CB284" s="453"/>
    </row>
    <row r="286" spans="1:81" ht="15" customHeight="1" x14ac:dyDescent="0.2">
      <c r="A286" s="456" t="s">
        <v>419</v>
      </c>
      <c r="B286" s="456"/>
      <c r="C286" s="456"/>
      <c r="D286" s="456"/>
      <c r="E286" s="456"/>
      <c r="F286" s="456"/>
      <c r="G286" s="456"/>
      <c r="H286" s="456"/>
      <c r="I286" s="456"/>
      <c r="J286" s="456"/>
      <c r="K286" s="456"/>
      <c r="L286" s="456"/>
      <c r="M286" s="456"/>
      <c r="N286" s="456"/>
      <c r="O286" s="456"/>
      <c r="P286" s="456"/>
      <c r="Q286" s="456"/>
      <c r="R286" s="456"/>
      <c r="S286" s="456"/>
      <c r="T286" s="456"/>
      <c r="U286" s="456"/>
      <c r="V286" s="456"/>
      <c r="W286" s="456"/>
      <c r="X286" s="456"/>
      <c r="Y286" s="456"/>
      <c r="Z286" s="456"/>
      <c r="AA286" s="456"/>
      <c r="AB286" s="456"/>
      <c r="AC286" s="456"/>
      <c r="AD286" s="456"/>
      <c r="AE286" s="456"/>
      <c r="AF286" s="456"/>
      <c r="AG286" s="456"/>
      <c r="AH286" s="456"/>
      <c r="AI286" s="456"/>
      <c r="AJ286" s="456"/>
      <c r="AK286" s="456"/>
      <c r="AL286" s="456"/>
      <c r="AM286" s="456"/>
      <c r="AN286" s="456"/>
      <c r="AO286" s="456"/>
      <c r="AP286" s="456"/>
      <c r="AQ286" s="456"/>
      <c r="AR286" s="456"/>
      <c r="AS286" s="456"/>
      <c r="AT286" s="456"/>
      <c r="AU286" s="456"/>
      <c r="AV286" s="456"/>
      <c r="AW286" s="456"/>
      <c r="AX286" s="456"/>
      <c r="AY286" s="456"/>
      <c r="AZ286" s="456"/>
      <c r="BA286" s="456"/>
      <c r="BB286" s="456"/>
      <c r="BC286" s="456"/>
      <c r="BD286" s="456"/>
      <c r="BE286" s="456"/>
      <c r="BF286" s="456"/>
      <c r="BG286" s="453">
        <f>BS130+BW140+BW155+BW166+BW177</f>
        <v>847649</v>
      </c>
      <c r="BH286" s="453"/>
      <c r="BI286" s="453"/>
      <c r="BJ286" s="453"/>
      <c r="BK286" s="453"/>
      <c r="BL286" s="453"/>
      <c r="BM286" s="453"/>
      <c r="BN286" s="453"/>
      <c r="BO286" s="453"/>
      <c r="BP286" s="453"/>
      <c r="BQ286" s="453"/>
      <c r="BR286" s="453"/>
      <c r="BS286" s="453"/>
      <c r="BT286" s="453"/>
      <c r="BU286" s="453"/>
      <c r="BV286" s="453"/>
      <c r="BW286" s="453"/>
      <c r="BX286" s="453"/>
      <c r="BY286" s="453"/>
      <c r="BZ286" s="453"/>
      <c r="CA286" s="453"/>
      <c r="CB286" s="453"/>
    </row>
    <row r="287" spans="1:81" ht="6.6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</row>
    <row r="288" spans="1:81" ht="29.45" customHeight="1" x14ac:dyDescent="0.25">
      <c r="A288" s="457" t="s">
        <v>425</v>
      </c>
      <c r="B288" s="639"/>
      <c r="C288" s="639"/>
      <c r="D288" s="639"/>
      <c r="E288" s="639"/>
      <c r="F288" s="639"/>
      <c r="G288" s="639"/>
      <c r="H288" s="639"/>
      <c r="I288" s="639"/>
      <c r="J288" s="639"/>
      <c r="K288" s="639"/>
      <c r="L288" s="639"/>
      <c r="M288" s="639"/>
      <c r="N288" s="639"/>
      <c r="O288" s="639"/>
      <c r="P288" s="639"/>
      <c r="Q288" s="639"/>
      <c r="R288" s="639"/>
      <c r="S288" s="639"/>
      <c r="T288" s="639"/>
      <c r="U288" s="639"/>
      <c r="V288" s="639"/>
      <c r="W288" s="639"/>
      <c r="X288" s="639"/>
      <c r="Y288" s="639"/>
      <c r="Z288" s="639"/>
      <c r="AA288" s="639"/>
      <c r="AB288" s="639"/>
      <c r="AC288" s="639"/>
      <c r="AD288" s="639"/>
      <c r="AE288" s="639"/>
      <c r="AF288" s="639"/>
      <c r="AG288" s="639"/>
      <c r="AH288" s="639"/>
      <c r="AI288" s="639"/>
      <c r="AJ288" s="639"/>
      <c r="AK288" s="639"/>
      <c r="AL288" s="639"/>
      <c r="AM288" s="639"/>
      <c r="AN288" s="639"/>
      <c r="AO288" s="639"/>
      <c r="AP288" s="639"/>
      <c r="AQ288" s="639"/>
      <c r="AR288" s="639"/>
      <c r="AS288" s="639"/>
      <c r="AT288" s="639"/>
      <c r="AU288" s="639"/>
      <c r="AV288" s="639"/>
      <c r="AW288" s="639"/>
      <c r="AX288" s="639"/>
      <c r="AY288" s="639"/>
      <c r="AZ288" s="639"/>
      <c r="BA288" s="639"/>
      <c r="BB288" s="639"/>
      <c r="BC288" s="639"/>
      <c r="BD288" s="639"/>
      <c r="BE288" s="639"/>
      <c r="BF288" s="639"/>
      <c r="BG288" s="453">
        <f>BQ43+BW59+BX112+BG286</f>
        <v>30291071</v>
      </c>
      <c r="BH288" s="640"/>
      <c r="BI288" s="640"/>
      <c r="BJ288" s="640"/>
      <c r="BK288" s="640"/>
      <c r="BL288" s="640"/>
      <c r="BM288" s="640"/>
      <c r="BN288" s="640"/>
      <c r="BO288" s="640"/>
      <c r="BP288" s="640"/>
      <c r="BQ288" s="640"/>
      <c r="BR288" s="640"/>
      <c r="BS288" s="640"/>
      <c r="BT288" s="640"/>
      <c r="BU288" s="640"/>
      <c r="BV288" s="640"/>
      <c r="BW288" s="640"/>
      <c r="BX288" s="640"/>
      <c r="BY288" s="640"/>
      <c r="BZ288" s="640"/>
      <c r="CA288" s="640"/>
      <c r="CB288" s="640"/>
    </row>
  </sheetData>
  <mergeCells count="787">
    <mergeCell ref="A154:D154"/>
    <mergeCell ref="E154:AT154"/>
    <mergeCell ref="AU154:BC154"/>
    <mergeCell ref="BD154:BM154"/>
    <mergeCell ref="BN154:BV154"/>
    <mergeCell ref="BW154:CB154"/>
    <mergeCell ref="A284:BF284"/>
    <mergeCell ref="BG284:CB284"/>
    <mergeCell ref="A286:BF286"/>
    <mergeCell ref="BG286:CB286"/>
    <mergeCell ref="AU177:BC177"/>
    <mergeCell ref="BD177:BM177"/>
    <mergeCell ref="BN177:BV177"/>
    <mergeCell ref="BW177:CB177"/>
    <mergeCell ref="BW173:CB173"/>
    <mergeCell ref="E174:AM174"/>
    <mergeCell ref="AN174:AT174"/>
    <mergeCell ref="AU174:BC174"/>
    <mergeCell ref="BD174:BM174"/>
    <mergeCell ref="BN174:BV174"/>
    <mergeCell ref="BW174:CB174"/>
    <mergeCell ref="BW175:CB175"/>
    <mergeCell ref="BN176:BV176"/>
    <mergeCell ref="BW176:CB176"/>
    <mergeCell ref="A288:BF288"/>
    <mergeCell ref="BG288:CB288"/>
    <mergeCell ref="BW58:CB58"/>
    <mergeCell ref="E59:Z59"/>
    <mergeCell ref="AA59:AI59"/>
    <mergeCell ref="BE59:BM59"/>
    <mergeCell ref="BN59:BV59"/>
    <mergeCell ref="BW59:CB59"/>
    <mergeCell ref="AW97:BF98"/>
    <mergeCell ref="BG97:BO98"/>
    <mergeCell ref="BP97:BW98"/>
    <mergeCell ref="BX97:CB98"/>
    <mergeCell ref="E98:AV98"/>
    <mergeCell ref="A176:D176"/>
    <mergeCell ref="E176:AM176"/>
    <mergeCell ref="AN176:AT176"/>
    <mergeCell ref="AU176:BC176"/>
    <mergeCell ref="BD176:BM176"/>
    <mergeCell ref="A175:D175"/>
    <mergeCell ref="E175:AM175"/>
    <mergeCell ref="A282:BF282"/>
    <mergeCell ref="BG282:CB282"/>
    <mergeCell ref="E177:AM177"/>
    <mergeCell ref="AN177:AT177"/>
    <mergeCell ref="A280:BF280"/>
    <mergeCell ref="BG280:CB280"/>
    <mergeCell ref="A278:BF278"/>
    <mergeCell ref="BG278:CB278"/>
    <mergeCell ref="A198:D200"/>
    <mergeCell ref="E198:AR200"/>
    <mergeCell ref="BW166:CB166"/>
    <mergeCell ref="A164:D164"/>
    <mergeCell ref="E164:AM164"/>
    <mergeCell ref="AN164:AT164"/>
    <mergeCell ref="AU164:BC164"/>
    <mergeCell ref="BD164:BM164"/>
    <mergeCell ref="BN164:BV164"/>
    <mergeCell ref="BW164:CB164"/>
    <mergeCell ref="A166:D166"/>
    <mergeCell ref="E166:AM166"/>
    <mergeCell ref="AN166:AT166"/>
    <mergeCell ref="AU166:BC166"/>
    <mergeCell ref="BD166:BM166"/>
    <mergeCell ref="BN166:BV166"/>
    <mergeCell ref="A165:D165"/>
    <mergeCell ref="E165:AM165"/>
    <mergeCell ref="AN165:AT165"/>
    <mergeCell ref="AU165:BC165"/>
    <mergeCell ref="BD165:BM165"/>
    <mergeCell ref="BN165:BV165"/>
    <mergeCell ref="BW165:CB165"/>
    <mergeCell ref="BW162:CB162"/>
    <mergeCell ref="A163:D163"/>
    <mergeCell ref="E163:AM163"/>
    <mergeCell ref="AN163:AT163"/>
    <mergeCell ref="AU163:BC163"/>
    <mergeCell ref="BD163:BM163"/>
    <mergeCell ref="BN163:BV163"/>
    <mergeCell ref="BW163:CB163"/>
    <mergeCell ref="A162:D162"/>
    <mergeCell ref="E162:AM162"/>
    <mergeCell ref="AN162:AT162"/>
    <mergeCell ref="AU162:BC162"/>
    <mergeCell ref="BD162:BM162"/>
    <mergeCell ref="BN162:BV162"/>
    <mergeCell ref="A159:D161"/>
    <mergeCell ref="E159:AM161"/>
    <mergeCell ref="AN159:AT161"/>
    <mergeCell ref="AU159:BC161"/>
    <mergeCell ref="BD159:CB159"/>
    <mergeCell ref="BD160:BM161"/>
    <mergeCell ref="BN160:CB160"/>
    <mergeCell ref="BN161:BV161"/>
    <mergeCell ref="BW161:CB161"/>
    <mergeCell ref="BW140:CB140"/>
    <mergeCell ref="E144:AT146"/>
    <mergeCell ref="AU144:BC146"/>
    <mergeCell ref="BD144:CB144"/>
    <mergeCell ref="BD145:BM146"/>
    <mergeCell ref="BN145:CB145"/>
    <mergeCell ref="BN146:BV146"/>
    <mergeCell ref="BW146:CB146"/>
    <mergeCell ref="BN151:BV151"/>
    <mergeCell ref="BW151:CB151"/>
    <mergeCell ref="BN149:BV149"/>
    <mergeCell ref="BW149:CB149"/>
    <mergeCell ref="E150:AT150"/>
    <mergeCell ref="AU150:BC150"/>
    <mergeCell ref="BN150:BV150"/>
    <mergeCell ref="BW150:CB150"/>
    <mergeCell ref="A140:D140"/>
    <mergeCell ref="E140:AH140"/>
    <mergeCell ref="AI140:AV140"/>
    <mergeCell ref="AW140:BD140"/>
    <mergeCell ref="BE140:BN140"/>
    <mergeCell ref="BO140:BV140"/>
    <mergeCell ref="AW138:BD138"/>
    <mergeCell ref="BE138:BN138"/>
    <mergeCell ref="BO138:BV138"/>
    <mergeCell ref="A138:D138"/>
    <mergeCell ref="A139:D139"/>
    <mergeCell ref="BW138:CB138"/>
    <mergeCell ref="E139:AH139"/>
    <mergeCell ref="AI139:AV139"/>
    <mergeCell ref="AW139:BD139"/>
    <mergeCell ref="BE139:BN139"/>
    <mergeCell ref="BO139:BV139"/>
    <mergeCell ref="BW139:CB139"/>
    <mergeCell ref="E134:AH137"/>
    <mergeCell ref="AI134:AV137"/>
    <mergeCell ref="AW134:BD137"/>
    <mergeCell ref="BE134:CB135"/>
    <mergeCell ref="BE136:BN137"/>
    <mergeCell ref="BO136:CB136"/>
    <mergeCell ref="BO137:BV137"/>
    <mergeCell ref="BW137:CB137"/>
    <mergeCell ref="E138:AH138"/>
    <mergeCell ref="AI138:AV138"/>
    <mergeCell ref="AG124:AM127"/>
    <mergeCell ref="AN124:AT127"/>
    <mergeCell ref="AU124:CB125"/>
    <mergeCell ref="AU126:BG127"/>
    <mergeCell ref="BH126:CB126"/>
    <mergeCell ref="BH127:BR127"/>
    <mergeCell ref="BS127:CB127"/>
    <mergeCell ref="AH120:CB120"/>
    <mergeCell ref="A122:CB122"/>
    <mergeCell ref="A124:D127"/>
    <mergeCell ref="E124:Y127"/>
    <mergeCell ref="Z124:AF127"/>
    <mergeCell ref="A92:D92"/>
    <mergeCell ref="A106:D107"/>
    <mergeCell ref="E106:AV106"/>
    <mergeCell ref="AW106:BF107"/>
    <mergeCell ref="BG106:BO107"/>
    <mergeCell ref="BP106:BW107"/>
    <mergeCell ref="BX106:CB107"/>
    <mergeCell ref="E107:AV107"/>
    <mergeCell ref="A108:D109"/>
    <mergeCell ref="E108:AV108"/>
    <mergeCell ref="AW108:BF109"/>
    <mergeCell ref="BG108:BO109"/>
    <mergeCell ref="BP108:BW109"/>
    <mergeCell ref="BX108:CB109"/>
    <mergeCell ref="E109:AV109"/>
    <mergeCell ref="A99:D101"/>
    <mergeCell ref="E99:AV99"/>
    <mergeCell ref="AW99:BF101"/>
    <mergeCell ref="BG99:BO101"/>
    <mergeCell ref="BP99:BW101"/>
    <mergeCell ref="BX99:CB101"/>
    <mergeCell ref="E100:AV100"/>
    <mergeCell ref="E101:AV101"/>
    <mergeCell ref="A102:D103"/>
    <mergeCell ref="BN74:BV74"/>
    <mergeCell ref="BW74:CB74"/>
    <mergeCell ref="E75:Z75"/>
    <mergeCell ref="AA75:AI75"/>
    <mergeCell ref="BE75:BM75"/>
    <mergeCell ref="BN75:BV75"/>
    <mergeCell ref="BW75:CB75"/>
    <mergeCell ref="A73:D73"/>
    <mergeCell ref="AJ73:AT73"/>
    <mergeCell ref="AU73:BD73"/>
    <mergeCell ref="E73:Z73"/>
    <mergeCell ref="AA73:AI73"/>
    <mergeCell ref="BE73:BM73"/>
    <mergeCell ref="BN73:BV73"/>
    <mergeCell ref="A75:D75"/>
    <mergeCell ref="AJ75:AT75"/>
    <mergeCell ref="AU75:BD75"/>
    <mergeCell ref="A74:D74"/>
    <mergeCell ref="AJ74:AT74"/>
    <mergeCell ref="AU74:BD74"/>
    <mergeCell ref="E74:Z74"/>
    <mergeCell ref="AA74:AI74"/>
    <mergeCell ref="BE74:BM74"/>
    <mergeCell ref="BG43:BP43"/>
    <mergeCell ref="BQ43:CB43"/>
    <mergeCell ref="A43:C43"/>
    <mergeCell ref="D43:S43"/>
    <mergeCell ref="T43:AE43"/>
    <mergeCell ref="AF43:AM43"/>
    <mergeCell ref="AN43:AW43"/>
    <mergeCell ref="AX43:BF43"/>
    <mergeCell ref="A59:D59"/>
    <mergeCell ref="AJ59:AT59"/>
    <mergeCell ref="AU59:BD59"/>
    <mergeCell ref="A58:D58"/>
    <mergeCell ref="AJ58:AT58"/>
    <mergeCell ref="AU58:BD58"/>
    <mergeCell ref="A51:CB51"/>
    <mergeCell ref="A53:D56"/>
    <mergeCell ref="AJ53:AT56"/>
    <mergeCell ref="AU53:BD56"/>
    <mergeCell ref="E53:Z56"/>
    <mergeCell ref="AA53:AI56"/>
    <mergeCell ref="BE53:CB53"/>
    <mergeCell ref="BE54:BM56"/>
    <mergeCell ref="BN54:CB54"/>
    <mergeCell ref="BN55:BV56"/>
    <mergeCell ref="BG41:BP41"/>
    <mergeCell ref="BQ41:CB41"/>
    <mergeCell ref="A42:C42"/>
    <mergeCell ref="D42:S42"/>
    <mergeCell ref="T42:AE42"/>
    <mergeCell ref="AF42:AM42"/>
    <mergeCell ref="AN42:AW42"/>
    <mergeCell ref="AX42:BF42"/>
    <mergeCell ref="BG42:BP42"/>
    <mergeCell ref="BQ42:CB42"/>
    <mergeCell ref="A41:C41"/>
    <mergeCell ref="D41:S41"/>
    <mergeCell ref="T41:AE41"/>
    <mergeCell ref="AF41:AM41"/>
    <mergeCell ref="AN41:AW41"/>
    <mergeCell ref="AX41:BF41"/>
    <mergeCell ref="A39:C39"/>
    <mergeCell ref="D39:S39"/>
    <mergeCell ref="T39:AE39"/>
    <mergeCell ref="AF39:AM39"/>
    <mergeCell ref="AN39:AW39"/>
    <mergeCell ref="AX39:BF39"/>
    <mergeCell ref="BG39:BP39"/>
    <mergeCell ref="BQ39:CB39"/>
    <mergeCell ref="A40:C40"/>
    <mergeCell ref="D40:S40"/>
    <mergeCell ref="T40:AE40"/>
    <mergeCell ref="AF40:AM40"/>
    <mergeCell ref="AN40:AW40"/>
    <mergeCell ref="AX40:BF40"/>
    <mergeCell ref="BG40:BP40"/>
    <mergeCell ref="BQ40:CB40"/>
    <mergeCell ref="BG32:BP32"/>
    <mergeCell ref="BQ32:CB32"/>
    <mergeCell ref="A34:CB34"/>
    <mergeCell ref="A36:C38"/>
    <mergeCell ref="D36:S38"/>
    <mergeCell ref="T36:AE38"/>
    <mergeCell ref="AF36:BP36"/>
    <mergeCell ref="BQ36:CB38"/>
    <mergeCell ref="AF37:AM38"/>
    <mergeCell ref="AN37:BP37"/>
    <mergeCell ref="A32:C32"/>
    <mergeCell ref="D32:S32"/>
    <mergeCell ref="T32:AE32"/>
    <mergeCell ref="AF32:AM32"/>
    <mergeCell ref="AN32:AW32"/>
    <mergeCell ref="AX32:BF32"/>
    <mergeCell ref="AN38:AW38"/>
    <mergeCell ref="AX38:BF38"/>
    <mergeCell ref="BG38:BP38"/>
    <mergeCell ref="BG30:BP30"/>
    <mergeCell ref="BQ30:CB30"/>
    <mergeCell ref="A31:C31"/>
    <mergeCell ref="D31:S31"/>
    <mergeCell ref="T31:AE31"/>
    <mergeCell ref="AF31:AM31"/>
    <mergeCell ref="AN31:AW31"/>
    <mergeCell ref="AX31:BF31"/>
    <mergeCell ref="BG31:BP31"/>
    <mergeCell ref="BQ31:CB31"/>
    <mergeCell ref="A30:C30"/>
    <mergeCell ref="D30:S30"/>
    <mergeCell ref="T30:AE30"/>
    <mergeCell ref="AF30:AM30"/>
    <mergeCell ref="AN30:AW30"/>
    <mergeCell ref="AX30:BF30"/>
    <mergeCell ref="A28:C28"/>
    <mergeCell ref="D28:S28"/>
    <mergeCell ref="T28:AE28"/>
    <mergeCell ref="AF28:AM28"/>
    <mergeCell ref="AN28:AW28"/>
    <mergeCell ref="AX28:BF28"/>
    <mergeCell ref="BG28:BP28"/>
    <mergeCell ref="BQ28:CB28"/>
    <mergeCell ref="A29:C29"/>
    <mergeCell ref="D29:S29"/>
    <mergeCell ref="T29:AE29"/>
    <mergeCell ref="AF29:AM29"/>
    <mergeCell ref="AN29:AW29"/>
    <mergeCell ref="AX29:BF29"/>
    <mergeCell ref="BG29:BP29"/>
    <mergeCell ref="BQ29:CB29"/>
    <mergeCell ref="BG21:BP21"/>
    <mergeCell ref="BQ21:CB21"/>
    <mergeCell ref="A23:CB23"/>
    <mergeCell ref="A25:C27"/>
    <mergeCell ref="D25:S27"/>
    <mergeCell ref="T25:AE27"/>
    <mergeCell ref="AF25:BP25"/>
    <mergeCell ref="BQ25:CB27"/>
    <mergeCell ref="AF26:AM27"/>
    <mergeCell ref="AN26:BP26"/>
    <mergeCell ref="A21:C21"/>
    <mergeCell ref="D21:S21"/>
    <mergeCell ref="T21:AE21"/>
    <mergeCell ref="AF21:AM21"/>
    <mergeCell ref="AN21:AW21"/>
    <mergeCell ref="AX21:BF21"/>
    <mergeCell ref="AN27:AW27"/>
    <mergeCell ref="AX27:BF27"/>
    <mergeCell ref="BG27:BP27"/>
    <mergeCell ref="AX20:BF20"/>
    <mergeCell ref="BG20:BP20"/>
    <mergeCell ref="BQ20:CB20"/>
    <mergeCell ref="A19:C19"/>
    <mergeCell ref="D19:S19"/>
    <mergeCell ref="T19:AE19"/>
    <mergeCell ref="AF19:AM19"/>
    <mergeCell ref="AN19:AW19"/>
    <mergeCell ref="AX19:BF19"/>
    <mergeCell ref="A203:D203"/>
    <mergeCell ref="E203:AR203"/>
    <mergeCell ref="AS203:BB203"/>
    <mergeCell ref="BC203:BM203"/>
    <mergeCell ref="BN203:CB203"/>
    <mergeCell ref="A201:D201"/>
    <mergeCell ref="E201:AR201"/>
    <mergeCell ref="AS201:BB201"/>
    <mergeCell ref="BC201:BM201"/>
    <mergeCell ref="BN201:CB201"/>
    <mergeCell ref="A202:D202"/>
    <mergeCell ref="E202:AR202"/>
    <mergeCell ref="AS202:BB202"/>
    <mergeCell ref="BC202:BM202"/>
    <mergeCell ref="BN202:CB202"/>
    <mergeCell ref="AS198:BB200"/>
    <mergeCell ref="BC198:BM200"/>
    <mergeCell ref="BN198:CB200"/>
    <mergeCell ref="A193:D193"/>
    <mergeCell ref="E193:BC193"/>
    <mergeCell ref="BD193:BM193"/>
    <mergeCell ref="BN193:CB193"/>
    <mergeCell ref="A194:D194"/>
    <mergeCell ref="E194:BC194"/>
    <mergeCell ref="BD194:BM194"/>
    <mergeCell ref="BN194:CB194"/>
    <mergeCell ref="A196:CB196"/>
    <mergeCell ref="A189:D191"/>
    <mergeCell ref="E189:BC191"/>
    <mergeCell ref="BD189:BM191"/>
    <mergeCell ref="BN189:CB191"/>
    <mergeCell ref="A192:D192"/>
    <mergeCell ref="E192:BC192"/>
    <mergeCell ref="BD192:BM192"/>
    <mergeCell ref="BN192:CB192"/>
    <mergeCell ref="A181:AD181"/>
    <mergeCell ref="AE181:CB181"/>
    <mergeCell ref="S183:BO183"/>
    <mergeCell ref="BP183:CB183"/>
    <mergeCell ref="AH185:CB185"/>
    <mergeCell ref="A187:CB187"/>
    <mergeCell ref="A179:CB179"/>
    <mergeCell ref="A168:CB168"/>
    <mergeCell ref="A170:D172"/>
    <mergeCell ref="E170:AM172"/>
    <mergeCell ref="AN170:AT172"/>
    <mergeCell ref="AU170:BC172"/>
    <mergeCell ref="A174:D174"/>
    <mergeCell ref="A177:D177"/>
    <mergeCell ref="A173:D173"/>
    <mergeCell ref="BD170:CB170"/>
    <mergeCell ref="BD171:BM172"/>
    <mergeCell ref="BN171:CB171"/>
    <mergeCell ref="BN172:BV172"/>
    <mergeCell ref="BW172:CB172"/>
    <mergeCell ref="E173:AM173"/>
    <mergeCell ref="AN173:AT173"/>
    <mergeCell ref="AU173:BC173"/>
    <mergeCell ref="BD173:BM173"/>
    <mergeCell ref="AN175:AT175"/>
    <mergeCell ref="AU175:BC175"/>
    <mergeCell ref="BD175:BM175"/>
    <mergeCell ref="BN175:BV175"/>
    <mergeCell ref="BN173:BV173"/>
    <mergeCell ref="A155:D155"/>
    <mergeCell ref="BD155:BM155"/>
    <mergeCell ref="A157:CB157"/>
    <mergeCell ref="A150:D150"/>
    <mergeCell ref="BD150:BM150"/>
    <mergeCell ref="A151:D151"/>
    <mergeCell ref="BD151:BM151"/>
    <mergeCell ref="E151:AT151"/>
    <mergeCell ref="AU151:BC151"/>
    <mergeCell ref="E155:AT155"/>
    <mergeCell ref="AU155:BC155"/>
    <mergeCell ref="BN155:BV155"/>
    <mergeCell ref="BW155:CB155"/>
    <mergeCell ref="A152:D152"/>
    <mergeCell ref="E152:AT152"/>
    <mergeCell ref="AU152:BC152"/>
    <mergeCell ref="BD152:BM152"/>
    <mergeCell ref="BN152:BV152"/>
    <mergeCell ref="BW152:CB152"/>
    <mergeCell ref="A153:D153"/>
    <mergeCell ref="E153:AT153"/>
    <mergeCell ref="AU153:BC153"/>
    <mergeCell ref="BD153:BM153"/>
    <mergeCell ref="BN153:BV153"/>
    <mergeCell ref="A148:D148"/>
    <mergeCell ref="BD148:BM148"/>
    <mergeCell ref="A149:D149"/>
    <mergeCell ref="BD149:BM149"/>
    <mergeCell ref="E149:AT149"/>
    <mergeCell ref="AU149:BC149"/>
    <mergeCell ref="A142:CB142"/>
    <mergeCell ref="A144:D146"/>
    <mergeCell ref="A147:D147"/>
    <mergeCell ref="BD147:BM147"/>
    <mergeCell ref="E147:AT147"/>
    <mergeCell ref="AU147:BC147"/>
    <mergeCell ref="BN147:BV147"/>
    <mergeCell ref="BW147:CB147"/>
    <mergeCell ref="E148:AT148"/>
    <mergeCell ref="AU148:BC148"/>
    <mergeCell ref="BN148:BV148"/>
    <mergeCell ref="BW148:CB148"/>
    <mergeCell ref="A132:CB132"/>
    <mergeCell ref="A134:D137"/>
    <mergeCell ref="A130:D130"/>
    <mergeCell ref="E130:AT130"/>
    <mergeCell ref="AU130:BG130"/>
    <mergeCell ref="BH130:BR130"/>
    <mergeCell ref="BS130:CB130"/>
    <mergeCell ref="A129:D129"/>
    <mergeCell ref="A128:D128"/>
    <mergeCell ref="E128:Y128"/>
    <mergeCell ref="Z128:AF128"/>
    <mergeCell ref="AG128:AM128"/>
    <mergeCell ref="AN128:AT128"/>
    <mergeCell ref="AU128:BG128"/>
    <mergeCell ref="BH128:BR128"/>
    <mergeCell ref="BS128:CB128"/>
    <mergeCell ref="E129:Y129"/>
    <mergeCell ref="Z129:AF129"/>
    <mergeCell ref="AG129:AM129"/>
    <mergeCell ref="AN129:AT129"/>
    <mergeCell ref="AU129:BG129"/>
    <mergeCell ref="BH129:BR129"/>
    <mergeCell ref="BS129:CB129"/>
    <mergeCell ref="S118:BO118"/>
    <mergeCell ref="BP118:CB118"/>
    <mergeCell ref="A110:D111"/>
    <mergeCell ref="E110:AV110"/>
    <mergeCell ref="AW110:BF111"/>
    <mergeCell ref="BG110:BO111"/>
    <mergeCell ref="BP110:BW111"/>
    <mergeCell ref="BX110:CB111"/>
    <mergeCell ref="E111:AV111"/>
    <mergeCell ref="A112:D112"/>
    <mergeCell ref="E112:AV112"/>
    <mergeCell ref="AW112:BF112"/>
    <mergeCell ref="BG112:BO112"/>
    <mergeCell ref="BP112:BW112"/>
    <mergeCell ref="BX112:CB112"/>
    <mergeCell ref="A104:D105"/>
    <mergeCell ref="E104:AV104"/>
    <mergeCell ref="AW104:BF105"/>
    <mergeCell ref="BG104:BO105"/>
    <mergeCell ref="BP104:BW105"/>
    <mergeCell ref="BX104:CB105"/>
    <mergeCell ref="E105:AV105"/>
    <mergeCell ref="A114:CB114"/>
    <mergeCell ref="A116:AD116"/>
    <mergeCell ref="AE116:CB116"/>
    <mergeCell ref="BG93:BO94"/>
    <mergeCell ref="BP93:BW94"/>
    <mergeCell ref="BX93:CB94"/>
    <mergeCell ref="E94:AV94"/>
    <mergeCell ref="E95:AV95"/>
    <mergeCell ref="AW95:BF95"/>
    <mergeCell ref="E102:AV102"/>
    <mergeCell ref="AW102:BF103"/>
    <mergeCell ref="BG102:BO103"/>
    <mergeCell ref="BP102:BW103"/>
    <mergeCell ref="BX102:CB103"/>
    <mergeCell ref="E103:AV103"/>
    <mergeCell ref="A77:CB79"/>
    <mergeCell ref="A81:AD81"/>
    <mergeCell ref="AE81:CB81"/>
    <mergeCell ref="S83:CB83"/>
    <mergeCell ref="AH85:CB85"/>
    <mergeCell ref="A87:D90"/>
    <mergeCell ref="E92:AV92"/>
    <mergeCell ref="AW92:BF92"/>
    <mergeCell ref="BG92:BO92"/>
    <mergeCell ref="BP92:BW92"/>
    <mergeCell ref="BX92:CB92"/>
    <mergeCell ref="A91:D91"/>
    <mergeCell ref="E87:AV90"/>
    <mergeCell ref="AW87:BF90"/>
    <mergeCell ref="BG87:CB87"/>
    <mergeCell ref="BG88:BO90"/>
    <mergeCell ref="BP88:CB89"/>
    <mergeCell ref="BP90:BW90"/>
    <mergeCell ref="BX90:CB90"/>
    <mergeCell ref="E91:AV91"/>
    <mergeCell ref="AW91:BF91"/>
    <mergeCell ref="BG91:BO91"/>
    <mergeCell ref="BP91:BW91"/>
    <mergeCell ref="BX91:CB91"/>
    <mergeCell ref="A61:CB61"/>
    <mergeCell ref="A63:AD63"/>
    <mergeCell ref="AE63:CB63"/>
    <mergeCell ref="S65:CB65"/>
    <mergeCell ref="AH67:CB67"/>
    <mergeCell ref="BW73:CB73"/>
    <mergeCell ref="A57:D57"/>
    <mergeCell ref="AJ57:AT57"/>
    <mergeCell ref="AU57:BD57"/>
    <mergeCell ref="A69:D72"/>
    <mergeCell ref="AJ69:AT72"/>
    <mergeCell ref="AU69:BD72"/>
    <mergeCell ref="E69:Z72"/>
    <mergeCell ref="AA69:AI72"/>
    <mergeCell ref="BE69:CB69"/>
    <mergeCell ref="BE70:BM72"/>
    <mergeCell ref="BN70:CB70"/>
    <mergeCell ref="BN71:BV72"/>
    <mergeCell ref="BW71:CB72"/>
    <mergeCell ref="BW57:CB57"/>
    <mergeCell ref="E58:Z58"/>
    <mergeCell ref="AA58:AI58"/>
    <mergeCell ref="BE58:BM58"/>
    <mergeCell ref="BN58:BV58"/>
    <mergeCell ref="BW55:CB56"/>
    <mergeCell ref="E57:Z57"/>
    <mergeCell ref="AA57:AI57"/>
    <mergeCell ref="BE57:BM57"/>
    <mergeCell ref="BN57:BV57"/>
    <mergeCell ref="A45:AD45"/>
    <mergeCell ref="AE45:CB45"/>
    <mergeCell ref="S47:CB47"/>
    <mergeCell ref="AH49:CB49"/>
    <mergeCell ref="AH10:CB10"/>
    <mergeCell ref="A1:CB1"/>
    <mergeCell ref="A2:CB2"/>
    <mergeCell ref="A4:CB4"/>
    <mergeCell ref="A6:AD6"/>
    <mergeCell ref="AE6:CB6"/>
    <mergeCell ref="S8:CB8"/>
    <mergeCell ref="AN16:AW16"/>
    <mergeCell ref="AX16:BF16"/>
    <mergeCell ref="BG16:BP16"/>
    <mergeCell ref="A12:CB12"/>
    <mergeCell ref="A14:C16"/>
    <mergeCell ref="D14:S16"/>
    <mergeCell ref="T14:AE16"/>
    <mergeCell ref="AF14:BP14"/>
    <mergeCell ref="BQ14:CB16"/>
    <mergeCell ref="AF15:AM16"/>
    <mergeCell ref="AN15:BP15"/>
    <mergeCell ref="DP28:EA28"/>
    <mergeCell ref="A17:C17"/>
    <mergeCell ref="D17:S17"/>
    <mergeCell ref="T17:AE17"/>
    <mergeCell ref="AF17:AM17"/>
    <mergeCell ref="AN17:AW17"/>
    <mergeCell ref="AX17:BF17"/>
    <mergeCell ref="BG17:BP17"/>
    <mergeCell ref="BQ17:CB17"/>
    <mergeCell ref="A18:C18"/>
    <mergeCell ref="D18:S18"/>
    <mergeCell ref="T18:AE18"/>
    <mergeCell ref="AF18:AM18"/>
    <mergeCell ref="AN18:AW18"/>
    <mergeCell ref="AX18:BF18"/>
    <mergeCell ref="BG18:BP18"/>
    <mergeCell ref="BQ18:CB18"/>
    <mergeCell ref="BG19:BP19"/>
    <mergeCell ref="BQ19:CB19"/>
    <mergeCell ref="A20:C20"/>
    <mergeCell ref="D20:S20"/>
    <mergeCell ref="T20:AE20"/>
    <mergeCell ref="AF20:AM20"/>
    <mergeCell ref="AN20:AW20"/>
    <mergeCell ref="CC93:CC94"/>
    <mergeCell ref="CC99:CC101"/>
    <mergeCell ref="CC104:CC105"/>
    <mergeCell ref="CC110:CC111"/>
    <mergeCell ref="A205:CB205"/>
    <mergeCell ref="A207:AD207"/>
    <mergeCell ref="AE207:CB207"/>
    <mergeCell ref="S209:CB209"/>
    <mergeCell ref="AH211:CB211"/>
    <mergeCell ref="A96:D96"/>
    <mergeCell ref="E96:AV96"/>
    <mergeCell ref="AW96:BF96"/>
    <mergeCell ref="BG96:BO96"/>
    <mergeCell ref="BP96:BW96"/>
    <mergeCell ref="BX96:CB96"/>
    <mergeCell ref="A97:D98"/>
    <mergeCell ref="E97:AV97"/>
    <mergeCell ref="A93:D94"/>
    <mergeCell ref="A95:D95"/>
    <mergeCell ref="E93:AV93"/>
    <mergeCell ref="BG95:BO95"/>
    <mergeCell ref="BP95:BW95"/>
    <mergeCell ref="BX95:CB95"/>
    <mergeCell ref="AW93:BF94"/>
    <mergeCell ref="A213:CB213"/>
    <mergeCell ref="A215:C217"/>
    <mergeCell ref="D215:S217"/>
    <mergeCell ref="T215:AE217"/>
    <mergeCell ref="AF215:BP215"/>
    <mergeCell ref="BQ215:CB217"/>
    <mergeCell ref="AF216:AM217"/>
    <mergeCell ref="AN216:BP216"/>
    <mergeCell ref="AN217:AW217"/>
    <mergeCell ref="AX217:BF217"/>
    <mergeCell ref="BG217:BP217"/>
    <mergeCell ref="A218:C218"/>
    <mergeCell ref="D218:S218"/>
    <mergeCell ref="T218:AE218"/>
    <mergeCell ref="AF218:AM218"/>
    <mergeCell ref="AN218:AW218"/>
    <mergeCell ref="AX218:BF218"/>
    <mergeCell ref="BG218:BP218"/>
    <mergeCell ref="BQ218:CB218"/>
    <mergeCell ref="A219:C219"/>
    <mergeCell ref="D219:S219"/>
    <mergeCell ref="T219:AE219"/>
    <mergeCell ref="AF219:AM219"/>
    <mergeCell ref="AN219:AW219"/>
    <mergeCell ref="AX219:BF219"/>
    <mergeCell ref="BG219:BP219"/>
    <mergeCell ref="BQ219:CB219"/>
    <mergeCell ref="A220:C220"/>
    <mergeCell ref="D220:S220"/>
    <mergeCell ref="T220:AE220"/>
    <mergeCell ref="AF220:AM220"/>
    <mergeCell ref="AN220:AW220"/>
    <mergeCell ref="AX220:BF220"/>
    <mergeCell ref="BG220:BP220"/>
    <mergeCell ref="BQ220:CB220"/>
    <mergeCell ref="A221:C221"/>
    <mergeCell ref="D221:S221"/>
    <mergeCell ref="T221:AE221"/>
    <mergeCell ref="AF221:AM221"/>
    <mergeCell ref="AN221:AW221"/>
    <mergeCell ref="AX221:BF221"/>
    <mergeCell ref="BG221:BP221"/>
    <mergeCell ref="BQ221:CB221"/>
    <mergeCell ref="A222:C222"/>
    <mergeCell ref="D222:S222"/>
    <mergeCell ref="T222:AE222"/>
    <mergeCell ref="AF222:AM222"/>
    <mergeCell ref="AN222:AW222"/>
    <mergeCell ref="AX222:BF222"/>
    <mergeCell ref="BG222:BP222"/>
    <mergeCell ref="BQ222:CB222"/>
    <mergeCell ref="A228:AD228"/>
    <mergeCell ref="AE228:CB228"/>
    <mergeCell ref="A224:CB226"/>
    <mergeCell ref="S230:CB230"/>
    <mergeCell ref="AH232:CB232"/>
    <mergeCell ref="A234:D237"/>
    <mergeCell ref="E234:BD237"/>
    <mergeCell ref="BE234:BP237"/>
    <mergeCell ref="BQ234:CB237"/>
    <mergeCell ref="A238:D238"/>
    <mergeCell ref="E238:BD238"/>
    <mergeCell ref="BE238:BP238"/>
    <mergeCell ref="BQ238:CB238"/>
    <mergeCell ref="A239:D239"/>
    <mergeCell ref="E239:BD239"/>
    <mergeCell ref="BE239:BP239"/>
    <mergeCell ref="BQ239:CB239"/>
    <mergeCell ref="A240:D241"/>
    <mergeCell ref="E240:BD240"/>
    <mergeCell ref="BE240:BP241"/>
    <mergeCell ref="BQ240:CB241"/>
    <mergeCell ref="E241:BD241"/>
    <mergeCell ref="A242:D242"/>
    <mergeCell ref="E242:BD242"/>
    <mergeCell ref="BE242:BP242"/>
    <mergeCell ref="BQ242:CB242"/>
    <mergeCell ref="A243:D244"/>
    <mergeCell ref="E243:BD243"/>
    <mergeCell ref="BE243:BP244"/>
    <mergeCell ref="BQ243:CB244"/>
    <mergeCell ref="E244:BD244"/>
    <mergeCell ref="A245:D246"/>
    <mergeCell ref="E245:BD245"/>
    <mergeCell ref="BE245:BP246"/>
    <mergeCell ref="BQ245:CB246"/>
    <mergeCell ref="E246:BD246"/>
    <mergeCell ref="A247:D249"/>
    <mergeCell ref="E247:BD247"/>
    <mergeCell ref="BE247:BP249"/>
    <mergeCell ref="BQ247:CB249"/>
    <mergeCell ref="E248:BD248"/>
    <mergeCell ref="E249:BD249"/>
    <mergeCell ref="A250:D251"/>
    <mergeCell ref="E250:BD250"/>
    <mergeCell ref="BE250:BP251"/>
    <mergeCell ref="BQ250:CB251"/>
    <mergeCell ref="E251:BD251"/>
    <mergeCell ref="A252:D253"/>
    <mergeCell ref="E252:BD252"/>
    <mergeCell ref="BE252:BP253"/>
    <mergeCell ref="BQ252:CB253"/>
    <mergeCell ref="E253:BD253"/>
    <mergeCell ref="A254:D255"/>
    <mergeCell ref="E254:BD254"/>
    <mergeCell ref="BE254:BP255"/>
    <mergeCell ref="BQ254:CB255"/>
    <mergeCell ref="E255:BD255"/>
    <mergeCell ref="A256:D257"/>
    <mergeCell ref="E256:BD256"/>
    <mergeCell ref="BE256:BP257"/>
    <mergeCell ref="BQ256:CB257"/>
    <mergeCell ref="E257:BD257"/>
    <mergeCell ref="A258:D259"/>
    <mergeCell ref="E258:BD258"/>
    <mergeCell ref="BE258:BP259"/>
    <mergeCell ref="BQ258:CB259"/>
    <mergeCell ref="E259:BD259"/>
    <mergeCell ref="A260:D260"/>
    <mergeCell ref="E260:BD260"/>
    <mergeCell ref="BE260:BP260"/>
    <mergeCell ref="BQ260:CB260"/>
    <mergeCell ref="A262:CB262"/>
    <mergeCell ref="A264:AD264"/>
    <mergeCell ref="AE264:CB264"/>
    <mergeCell ref="S266:BO266"/>
    <mergeCell ref="BP266:CB266"/>
    <mergeCell ref="AH268:CB268"/>
    <mergeCell ref="A270:CB270"/>
    <mergeCell ref="A271:D273"/>
    <mergeCell ref="E271:AM273"/>
    <mergeCell ref="AN271:AT273"/>
    <mergeCell ref="AU271:BC273"/>
    <mergeCell ref="BD271:CB271"/>
    <mergeCell ref="BD272:BM273"/>
    <mergeCell ref="BN272:CB272"/>
    <mergeCell ref="BN273:BV273"/>
    <mergeCell ref="BW273:CB273"/>
    <mergeCell ref="BW153:CB153"/>
    <mergeCell ref="A276:D276"/>
    <mergeCell ref="E276:AM276"/>
    <mergeCell ref="AN276:AT276"/>
    <mergeCell ref="AU276:BC276"/>
    <mergeCell ref="BD276:BM276"/>
    <mergeCell ref="BN276:BV276"/>
    <mergeCell ref="BW276:CB276"/>
    <mergeCell ref="A277:BF277"/>
    <mergeCell ref="BG277:CB277"/>
    <mergeCell ref="A274:D274"/>
    <mergeCell ref="E274:AM274"/>
    <mergeCell ref="AN274:AT274"/>
    <mergeCell ref="AU274:BC274"/>
    <mergeCell ref="BD274:BM274"/>
    <mergeCell ref="BN274:BV274"/>
    <mergeCell ref="BW274:CB274"/>
    <mergeCell ref="A275:D275"/>
    <mergeCell ref="E275:AM275"/>
    <mergeCell ref="AN275:AT275"/>
    <mergeCell ref="AU275:BC275"/>
    <mergeCell ref="BD275:BM275"/>
    <mergeCell ref="BN275:BV275"/>
    <mergeCell ref="BW275:CB275"/>
  </mergeCells>
  <pageMargins left="0.9055118110236221" right="0.31496062992125984" top="0.74803149606299213" bottom="0.35433070866141736" header="0.31496062992125984" footer="0.31496062992125984"/>
  <pageSetup paperSize="9" scale="75" fitToHeight="5" orientation="portrait" r:id="rId1"/>
  <rowBreaks count="4" manualBreakCount="4">
    <brk id="44" max="79" man="1"/>
    <brk id="112" max="79" man="1"/>
    <brk id="178" max="79" man="1"/>
    <brk id="223" max="7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82"/>
  <sheetViews>
    <sheetView view="pageBreakPreview" topLeftCell="A3" zoomScaleSheetLayoutView="100" workbookViewId="0">
      <selection activeCell="BG172" sqref="BG172:CB172"/>
    </sheetView>
  </sheetViews>
  <sheetFormatPr defaultColWidth="1.140625" defaultRowHeight="12.75" x14ac:dyDescent="0.2"/>
  <cols>
    <col min="1" max="17" width="1.140625" style="8"/>
    <col min="18" max="18" width="2.28515625" style="8" customWidth="1"/>
    <col min="19" max="32" width="1.140625" style="8"/>
    <col min="33" max="33" width="2.7109375" style="8" customWidth="1"/>
    <col min="34" max="73" width="1.140625" style="8"/>
    <col min="74" max="74" width="2" style="8" customWidth="1"/>
    <col min="75" max="79" width="1.140625" style="8"/>
    <col min="80" max="80" width="5.7109375" style="8" customWidth="1"/>
    <col min="81" max="81" width="10" style="8" bestFit="1" customWidth="1"/>
    <col min="82" max="273" width="1.140625" style="8"/>
    <col min="274" max="274" width="2.28515625" style="8" customWidth="1"/>
    <col min="275" max="288" width="1.140625" style="8"/>
    <col min="289" max="289" width="2.7109375" style="8" customWidth="1"/>
    <col min="290" max="336" width="1.140625" style="8"/>
    <col min="337" max="337" width="10" style="8" bestFit="1" customWidth="1"/>
    <col min="338" max="529" width="1.140625" style="8"/>
    <col min="530" max="530" width="2.28515625" style="8" customWidth="1"/>
    <col min="531" max="544" width="1.140625" style="8"/>
    <col min="545" max="545" width="2.7109375" style="8" customWidth="1"/>
    <col min="546" max="592" width="1.140625" style="8"/>
    <col min="593" max="593" width="10" style="8" bestFit="1" customWidth="1"/>
    <col min="594" max="785" width="1.140625" style="8"/>
    <col min="786" max="786" width="2.28515625" style="8" customWidth="1"/>
    <col min="787" max="800" width="1.140625" style="8"/>
    <col min="801" max="801" width="2.7109375" style="8" customWidth="1"/>
    <col min="802" max="848" width="1.140625" style="8"/>
    <col min="849" max="849" width="10" style="8" bestFit="1" customWidth="1"/>
    <col min="850" max="1041" width="1.140625" style="8"/>
    <col min="1042" max="1042" width="2.28515625" style="8" customWidth="1"/>
    <col min="1043" max="1056" width="1.140625" style="8"/>
    <col min="1057" max="1057" width="2.7109375" style="8" customWidth="1"/>
    <col min="1058" max="1104" width="1.140625" style="8"/>
    <col min="1105" max="1105" width="10" style="8" bestFit="1" customWidth="1"/>
    <col min="1106" max="1297" width="1.140625" style="8"/>
    <col min="1298" max="1298" width="2.28515625" style="8" customWidth="1"/>
    <col min="1299" max="1312" width="1.140625" style="8"/>
    <col min="1313" max="1313" width="2.7109375" style="8" customWidth="1"/>
    <col min="1314" max="1360" width="1.140625" style="8"/>
    <col min="1361" max="1361" width="10" style="8" bestFit="1" customWidth="1"/>
    <col min="1362" max="1553" width="1.140625" style="8"/>
    <col min="1554" max="1554" width="2.28515625" style="8" customWidth="1"/>
    <col min="1555" max="1568" width="1.140625" style="8"/>
    <col min="1569" max="1569" width="2.7109375" style="8" customWidth="1"/>
    <col min="1570" max="1616" width="1.140625" style="8"/>
    <col min="1617" max="1617" width="10" style="8" bestFit="1" customWidth="1"/>
    <col min="1618" max="1809" width="1.140625" style="8"/>
    <col min="1810" max="1810" width="2.28515625" style="8" customWidth="1"/>
    <col min="1811" max="1824" width="1.140625" style="8"/>
    <col min="1825" max="1825" width="2.7109375" style="8" customWidth="1"/>
    <col min="1826" max="1872" width="1.140625" style="8"/>
    <col min="1873" max="1873" width="10" style="8" bestFit="1" customWidth="1"/>
    <col min="1874" max="2065" width="1.140625" style="8"/>
    <col min="2066" max="2066" width="2.28515625" style="8" customWidth="1"/>
    <col min="2067" max="2080" width="1.140625" style="8"/>
    <col min="2081" max="2081" width="2.7109375" style="8" customWidth="1"/>
    <col min="2082" max="2128" width="1.140625" style="8"/>
    <col min="2129" max="2129" width="10" style="8" bestFit="1" customWidth="1"/>
    <col min="2130" max="2321" width="1.140625" style="8"/>
    <col min="2322" max="2322" width="2.28515625" style="8" customWidth="1"/>
    <col min="2323" max="2336" width="1.140625" style="8"/>
    <col min="2337" max="2337" width="2.7109375" style="8" customWidth="1"/>
    <col min="2338" max="2384" width="1.140625" style="8"/>
    <col min="2385" max="2385" width="10" style="8" bestFit="1" customWidth="1"/>
    <col min="2386" max="2577" width="1.140625" style="8"/>
    <col min="2578" max="2578" width="2.28515625" style="8" customWidth="1"/>
    <col min="2579" max="2592" width="1.140625" style="8"/>
    <col min="2593" max="2593" width="2.7109375" style="8" customWidth="1"/>
    <col min="2594" max="2640" width="1.140625" style="8"/>
    <col min="2641" max="2641" width="10" style="8" bestFit="1" customWidth="1"/>
    <col min="2642" max="2833" width="1.140625" style="8"/>
    <col min="2834" max="2834" width="2.28515625" style="8" customWidth="1"/>
    <col min="2835" max="2848" width="1.140625" style="8"/>
    <col min="2849" max="2849" width="2.7109375" style="8" customWidth="1"/>
    <col min="2850" max="2896" width="1.140625" style="8"/>
    <col min="2897" max="2897" width="10" style="8" bestFit="1" customWidth="1"/>
    <col min="2898" max="3089" width="1.140625" style="8"/>
    <col min="3090" max="3090" width="2.28515625" style="8" customWidth="1"/>
    <col min="3091" max="3104" width="1.140625" style="8"/>
    <col min="3105" max="3105" width="2.7109375" style="8" customWidth="1"/>
    <col min="3106" max="3152" width="1.140625" style="8"/>
    <col min="3153" max="3153" width="10" style="8" bestFit="1" customWidth="1"/>
    <col min="3154" max="3345" width="1.140625" style="8"/>
    <col min="3346" max="3346" width="2.28515625" style="8" customWidth="1"/>
    <col min="3347" max="3360" width="1.140625" style="8"/>
    <col min="3361" max="3361" width="2.7109375" style="8" customWidth="1"/>
    <col min="3362" max="3408" width="1.140625" style="8"/>
    <col min="3409" max="3409" width="10" style="8" bestFit="1" customWidth="1"/>
    <col min="3410" max="3601" width="1.140625" style="8"/>
    <col min="3602" max="3602" width="2.28515625" style="8" customWidth="1"/>
    <col min="3603" max="3616" width="1.140625" style="8"/>
    <col min="3617" max="3617" width="2.7109375" style="8" customWidth="1"/>
    <col min="3618" max="3664" width="1.140625" style="8"/>
    <col min="3665" max="3665" width="10" style="8" bestFit="1" customWidth="1"/>
    <col min="3666" max="3857" width="1.140625" style="8"/>
    <col min="3858" max="3858" width="2.28515625" style="8" customWidth="1"/>
    <col min="3859" max="3872" width="1.140625" style="8"/>
    <col min="3873" max="3873" width="2.7109375" style="8" customWidth="1"/>
    <col min="3874" max="3920" width="1.140625" style="8"/>
    <col min="3921" max="3921" width="10" style="8" bestFit="1" customWidth="1"/>
    <col min="3922" max="4113" width="1.140625" style="8"/>
    <col min="4114" max="4114" width="2.28515625" style="8" customWidth="1"/>
    <col min="4115" max="4128" width="1.140625" style="8"/>
    <col min="4129" max="4129" width="2.7109375" style="8" customWidth="1"/>
    <col min="4130" max="4176" width="1.140625" style="8"/>
    <col min="4177" max="4177" width="10" style="8" bestFit="1" customWidth="1"/>
    <col min="4178" max="4369" width="1.140625" style="8"/>
    <col min="4370" max="4370" width="2.28515625" style="8" customWidth="1"/>
    <col min="4371" max="4384" width="1.140625" style="8"/>
    <col min="4385" max="4385" width="2.7109375" style="8" customWidth="1"/>
    <col min="4386" max="4432" width="1.140625" style="8"/>
    <col min="4433" max="4433" width="10" style="8" bestFit="1" customWidth="1"/>
    <col min="4434" max="4625" width="1.140625" style="8"/>
    <col min="4626" max="4626" width="2.28515625" style="8" customWidth="1"/>
    <col min="4627" max="4640" width="1.140625" style="8"/>
    <col min="4641" max="4641" width="2.7109375" style="8" customWidth="1"/>
    <col min="4642" max="4688" width="1.140625" style="8"/>
    <col min="4689" max="4689" width="10" style="8" bestFit="1" customWidth="1"/>
    <col min="4690" max="4881" width="1.140625" style="8"/>
    <col min="4882" max="4882" width="2.28515625" style="8" customWidth="1"/>
    <col min="4883" max="4896" width="1.140625" style="8"/>
    <col min="4897" max="4897" width="2.7109375" style="8" customWidth="1"/>
    <col min="4898" max="4944" width="1.140625" style="8"/>
    <col min="4945" max="4945" width="10" style="8" bestFit="1" customWidth="1"/>
    <col min="4946" max="5137" width="1.140625" style="8"/>
    <col min="5138" max="5138" width="2.28515625" style="8" customWidth="1"/>
    <col min="5139" max="5152" width="1.140625" style="8"/>
    <col min="5153" max="5153" width="2.7109375" style="8" customWidth="1"/>
    <col min="5154" max="5200" width="1.140625" style="8"/>
    <col min="5201" max="5201" width="10" style="8" bestFit="1" customWidth="1"/>
    <col min="5202" max="5393" width="1.140625" style="8"/>
    <col min="5394" max="5394" width="2.28515625" style="8" customWidth="1"/>
    <col min="5395" max="5408" width="1.140625" style="8"/>
    <col min="5409" max="5409" width="2.7109375" style="8" customWidth="1"/>
    <col min="5410" max="5456" width="1.140625" style="8"/>
    <col min="5457" max="5457" width="10" style="8" bestFit="1" customWidth="1"/>
    <col min="5458" max="5649" width="1.140625" style="8"/>
    <col min="5650" max="5650" width="2.28515625" style="8" customWidth="1"/>
    <col min="5651" max="5664" width="1.140625" style="8"/>
    <col min="5665" max="5665" width="2.7109375" style="8" customWidth="1"/>
    <col min="5666" max="5712" width="1.140625" style="8"/>
    <col min="5713" max="5713" width="10" style="8" bestFit="1" customWidth="1"/>
    <col min="5714" max="5905" width="1.140625" style="8"/>
    <col min="5906" max="5906" width="2.28515625" style="8" customWidth="1"/>
    <col min="5907" max="5920" width="1.140625" style="8"/>
    <col min="5921" max="5921" width="2.7109375" style="8" customWidth="1"/>
    <col min="5922" max="5968" width="1.140625" style="8"/>
    <col min="5969" max="5969" width="10" style="8" bestFit="1" customWidth="1"/>
    <col min="5970" max="6161" width="1.140625" style="8"/>
    <col min="6162" max="6162" width="2.28515625" style="8" customWidth="1"/>
    <col min="6163" max="6176" width="1.140625" style="8"/>
    <col min="6177" max="6177" width="2.7109375" style="8" customWidth="1"/>
    <col min="6178" max="6224" width="1.140625" style="8"/>
    <col min="6225" max="6225" width="10" style="8" bestFit="1" customWidth="1"/>
    <col min="6226" max="6417" width="1.140625" style="8"/>
    <col min="6418" max="6418" width="2.28515625" style="8" customWidth="1"/>
    <col min="6419" max="6432" width="1.140625" style="8"/>
    <col min="6433" max="6433" width="2.7109375" style="8" customWidth="1"/>
    <col min="6434" max="6480" width="1.140625" style="8"/>
    <col min="6481" max="6481" width="10" style="8" bestFit="1" customWidth="1"/>
    <col min="6482" max="6673" width="1.140625" style="8"/>
    <col min="6674" max="6674" width="2.28515625" style="8" customWidth="1"/>
    <col min="6675" max="6688" width="1.140625" style="8"/>
    <col min="6689" max="6689" width="2.7109375" style="8" customWidth="1"/>
    <col min="6690" max="6736" width="1.140625" style="8"/>
    <col min="6737" max="6737" width="10" style="8" bestFit="1" customWidth="1"/>
    <col min="6738" max="6929" width="1.140625" style="8"/>
    <col min="6930" max="6930" width="2.28515625" style="8" customWidth="1"/>
    <col min="6931" max="6944" width="1.140625" style="8"/>
    <col min="6945" max="6945" width="2.7109375" style="8" customWidth="1"/>
    <col min="6946" max="6992" width="1.140625" style="8"/>
    <col min="6993" max="6993" width="10" style="8" bestFit="1" customWidth="1"/>
    <col min="6994" max="7185" width="1.140625" style="8"/>
    <col min="7186" max="7186" width="2.28515625" style="8" customWidth="1"/>
    <col min="7187" max="7200" width="1.140625" style="8"/>
    <col min="7201" max="7201" width="2.7109375" style="8" customWidth="1"/>
    <col min="7202" max="7248" width="1.140625" style="8"/>
    <col min="7249" max="7249" width="10" style="8" bestFit="1" customWidth="1"/>
    <col min="7250" max="7441" width="1.140625" style="8"/>
    <col min="7442" max="7442" width="2.28515625" style="8" customWidth="1"/>
    <col min="7443" max="7456" width="1.140625" style="8"/>
    <col min="7457" max="7457" width="2.7109375" style="8" customWidth="1"/>
    <col min="7458" max="7504" width="1.140625" style="8"/>
    <col min="7505" max="7505" width="10" style="8" bestFit="1" customWidth="1"/>
    <col min="7506" max="7697" width="1.140625" style="8"/>
    <col min="7698" max="7698" width="2.28515625" style="8" customWidth="1"/>
    <col min="7699" max="7712" width="1.140625" style="8"/>
    <col min="7713" max="7713" width="2.7109375" style="8" customWidth="1"/>
    <col min="7714" max="7760" width="1.140625" style="8"/>
    <col min="7761" max="7761" width="10" style="8" bestFit="1" customWidth="1"/>
    <col min="7762" max="7953" width="1.140625" style="8"/>
    <col min="7954" max="7954" width="2.28515625" style="8" customWidth="1"/>
    <col min="7955" max="7968" width="1.140625" style="8"/>
    <col min="7969" max="7969" width="2.7109375" style="8" customWidth="1"/>
    <col min="7970" max="8016" width="1.140625" style="8"/>
    <col min="8017" max="8017" width="10" style="8" bestFit="1" customWidth="1"/>
    <col min="8018" max="8209" width="1.140625" style="8"/>
    <col min="8210" max="8210" width="2.28515625" style="8" customWidth="1"/>
    <col min="8211" max="8224" width="1.140625" style="8"/>
    <col min="8225" max="8225" width="2.7109375" style="8" customWidth="1"/>
    <col min="8226" max="8272" width="1.140625" style="8"/>
    <col min="8273" max="8273" width="10" style="8" bestFit="1" customWidth="1"/>
    <col min="8274" max="8465" width="1.140625" style="8"/>
    <col min="8466" max="8466" width="2.28515625" style="8" customWidth="1"/>
    <col min="8467" max="8480" width="1.140625" style="8"/>
    <col min="8481" max="8481" width="2.7109375" style="8" customWidth="1"/>
    <col min="8482" max="8528" width="1.140625" style="8"/>
    <col min="8529" max="8529" width="10" style="8" bestFit="1" customWidth="1"/>
    <col min="8530" max="8721" width="1.140625" style="8"/>
    <col min="8722" max="8722" width="2.28515625" style="8" customWidth="1"/>
    <col min="8723" max="8736" width="1.140625" style="8"/>
    <col min="8737" max="8737" width="2.7109375" style="8" customWidth="1"/>
    <col min="8738" max="8784" width="1.140625" style="8"/>
    <col min="8785" max="8785" width="10" style="8" bestFit="1" customWidth="1"/>
    <col min="8786" max="8977" width="1.140625" style="8"/>
    <col min="8978" max="8978" width="2.28515625" style="8" customWidth="1"/>
    <col min="8979" max="8992" width="1.140625" style="8"/>
    <col min="8993" max="8993" width="2.7109375" style="8" customWidth="1"/>
    <col min="8994" max="9040" width="1.140625" style="8"/>
    <col min="9041" max="9041" width="10" style="8" bestFit="1" customWidth="1"/>
    <col min="9042" max="9233" width="1.140625" style="8"/>
    <col min="9234" max="9234" width="2.28515625" style="8" customWidth="1"/>
    <col min="9235" max="9248" width="1.140625" style="8"/>
    <col min="9249" max="9249" width="2.7109375" style="8" customWidth="1"/>
    <col min="9250" max="9296" width="1.140625" style="8"/>
    <col min="9297" max="9297" width="10" style="8" bestFit="1" customWidth="1"/>
    <col min="9298" max="9489" width="1.140625" style="8"/>
    <col min="9490" max="9490" width="2.28515625" style="8" customWidth="1"/>
    <col min="9491" max="9504" width="1.140625" style="8"/>
    <col min="9505" max="9505" width="2.7109375" style="8" customWidth="1"/>
    <col min="9506" max="9552" width="1.140625" style="8"/>
    <col min="9553" max="9553" width="10" style="8" bestFit="1" customWidth="1"/>
    <col min="9554" max="9745" width="1.140625" style="8"/>
    <col min="9746" max="9746" width="2.28515625" style="8" customWidth="1"/>
    <col min="9747" max="9760" width="1.140625" style="8"/>
    <col min="9761" max="9761" width="2.7109375" style="8" customWidth="1"/>
    <col min="9762" max="9808" width="1.140625" style="8"/>
    <col min="9809" max="9809" width="10" style="8" bestFit="1" customWidth="1"/>
    <col min="9810" max="10001" width="1.140625" style="8"/>
    <col min="10002" max="10002" width="2.28515625" style="8" customWidth="1"/>
    <col min="10003" max="10016" width="1.140625" style="8"/>
    <col min="10017" max="10017" width="2.7109375" style="8" customWidth="1"/>
    <col min="10018" max="10064" width="1.140625" style="8"/>
    <col min="10065" max="10065" width="10" style="8" bestFit="1" customWidth="1"/>
    <col min="10066" max="10257" width="1.140625" style="8"/>
    <col min="10258" max="10258" width="2.28515625" style="8" customWidth="1"/>
    <col min="10259" max="10272" width="1.140625" style="8"/>
    <col min="10273" max="10273" width="2.7109375" style="8" customWidth="1"/>
    <col min="10274" max="10320" width="1.140625" style="8"/>
    <col min="10321" max="10321" width="10" style="8" bestFit="1" customWidth="1"/>
    <col min="10322" max="10513" width="1.140625" style="8"/>
    <col min="10514" max="10514" width="2.28515625" style="8" customWidth="1"/>
    <col min="10515" max="10528" width="1.140625" style="8"/>
    <col min="10529" max="10529" width="2.7109375" style="8" customWidth="1"/>
    <col min="10530" max="10576" width="1.140625" style="8"/>
    <col min="10577" max="10577" width="10" style="8" bestFit="1" customWidth="1"/>
    <col min="10578" max="10769" width="1.140625" style="8"/>
    <col min="10770" max="10770" width="2.28515625" style="8" customWidth="1"/>
    <col min="10771" max="10784" width="1.140625" style="8"/>
    <col min="10785" max="10785" width="2.7109375" style="8" customWidth="1"/>
    <col min="10786" max="10832" width="1.140625" style="8"/>
    <col min="10833" max="10833" width="10" style="8" bestFit="1" customWidth="1"/>
    <col min="10834" max="11025" width="1.140625" style="8"/>
    <col min="11026" max="11026" width="2.28515625" style="8" customWidth="1"/>
    <col min="11027" max="11040" width="1.140625" style="8"/>
    <col min="11041" max="11041" width="2.7109375" style="8" customWidth="1"/>
    <col min="11042" max="11088" width="1.140625" style="8"/>
    <col min="11089" max="11089" width="10" style="8" bestFit="1" customWidth="1"/>
    <col min="11090" max="11281" width="1.140625" style="8"/>
    <col min="11282" max="11282" width="2.28515625" style="8" customWidth="1"/>
    <col min="11283" max="11296" width="1.140625" style="8"/>
    <col min="11297" max="11297" width="2.7109375" style="8" customWidth="1"/>
    <col min="11298" max="11344" width="1.140625" style="8"/>
    <col min="11345" max="11345" width="10" style="8" bestFit="1" customWidth="1"/>
    <col min="11346" max="11537" width="1.140625" style="8"/>
    <col min="11538" max="11538" width="2.28515625" style="8" customWidth="1"/>
    <col min="11539" max="11552" width="1.140625" style="8"/>
    <col min="11553" max="11553" width="2.7109375" style="8" customWidth="1"/>
    <col min="11554" max="11600" width="1.140625" style="8"/>
    <col min="11601" max="11601" width="10" style="8" bestFit="1" customWidth="1"/>
    <col min="11602" max="11793" width="1.140625" style="8"/>
    <col min="11794" max="11794" width="2.28515625" style="8" customWidth="1"/>
    <col min="11795" max="11808" width="1.140625" style="8"/>
    <col min="11809" max="11809" width="2.7109375" style="8" customWidth="1"/>
    <col min="11810" max="11856" width="1.140625" style="8"/>
    <col min="11857" max="11857" width="10" style="8" bestFit="1" customWidth="1"/>
    <col min="11858" max="12049" width="1.140625" style="8"/>
    <col min="12050" max="12050" width="2.28515625" style="8" customWidth="1"/>
    <col min="12051" max="12064" width="1.140625" style="8"/>
    <col min="12065" max="12065" width="2.7109375" style="8" customWidth="1"/>
    <col min="12066" max="12112" width="1.140625" style="8"/>
    <col min="12113" max="12113" width="10" style="8" bestFit="1" customWidth="1"/>
    <col min="12114" max="12305" width="1.140625" style="8"/>
    <col min="12306" max="12306" width="2.28515625" style="8" customWidth="1"/>
    <col min="12307" max="12320" width="1.140625" style="8"/>
    <col min="12321" max="12321" width="2.7109375" style="8" customWidth="1"/>
    <col min="12322" max="12368" width="1.140625" style="8"/>
    <col min="12369" max="12369" width="10" style="8" bestFit="1" customWidth="1"/>
    <col min="12370" max="12561" width="1.140625" style="8"/>
    <col min="12562" max="12562" width="2.28515625" style="8" customWidth="1"/>
    <col min="12563" max="12576" width="1.140625" style="8"/>
    <col min="12577" max="12577" width="2.7109375" style="8" customWidth="1"/>
    <col min="12578" max="12624" width="1.140625" style="8"/>
    <col min="12625" max="12625" width="10" style="8" bestFit="1" customWidth="1"/>
    <col min="12626" max="12817" width="1.140625" style="8"/>
    <col min="12818" max="12818" width="2.28515625" style="8" customWidth="1"/>
    <col min="12819" max="12832" width="1.140625" style="8"/>
    <col min="12833" max="12833" width="2.7109375" style="8" customWidth="1"/>
    <col min="12834" max="12880" width="1.140625" style="8"/>
    <col min="12881" max="12881" width="10" style="8" bestFit="1" customWidth="1"/>
    <col min="12882" max="13073" width="1.140625" style="8"/>
    <col min="13074" max="13074" width="2.28515625" style="8" customWidth="1"/>
    <col min="13075" max="13088" width="1.140625" style="8"/>
    <col min="13089" max="13089" width="2.7109375" style="8" customWidth="1"/>
    <col min="13090" max="13136" width="1.140625" style="8"/>
    <col min="13137" max="13137" width="10" style="8" bestFit="1" customWidth="1"/>
    <col min="13138" max="13329" width="1.140625" style="8"/>
    <col min="13330" max="13330" width="2.28515625" style="8" customWidth="1"/>
    <col min="13331" max="13344" width="1.140625" style="8"/>
    <col min="13345" max="13345" width="2.7109375" style="8" customWidth="1"/>
    <col min="13346" max="13392" width="1.140625" style="8"/>
    <col min="13393" max="13393" width="10" style="8" bestFit="1" customWidth="1"/>
    <col min="13394" max="13585" width="1.140625" style="8"/>
    <col min="13586" max="13586" width="2.28515625" style="8" customWidth="1"/>
    <col min="13587" max="13600" width="1.140625" style="8"/>
    <col min="13601" max="13601" width="2.7109375" style="8" customWidth="1"/>
    <col min="13602" max="13648" width="1.140625" style="8"/>
    <col min="13649" max="13649" width="10" style="8" bestFit="1" customWidth="1"/>
    <col min="13650" max="13841" width="1.140625" style="8"/>
    <col min="13842" max="13842" width="2.28515625" style="8" customWidth="1"/>
    <col min="13843" max="13856" width="1.140625" style="8"/>
    <col min="13857" max="13857" width="2.7109375" style="8" customWidth="1"/>
    <col min="13858" max="13904" width="1.140625" style="8"/>
    <col min="13905" max="13905" width="10" style="8" bestFit="1" customWidth="1"/>
    <col min="13906" max="14097" width="1.140625" style="8"/>
    <col min="14098" max="14098" width="2.28515625" style="8" customWidth="1"/>
    <col min="14099" max="14112" width="1.140625" style="8"/>
    <col min="14113" max="14113" width="2.7109375" style="8" customWidth="1"/>
    <col min="14114" max="14160" width="1.140625" style="8"/>
    <col min="14161" max="14161" width="10" style="8" bestFit="1" customWidth="1"/>
    <col min="14162" max="14353" width="1.140625" style="8"/>
    <col min="14354" max="14354" width="2.28515625" style="8" customWidth="1"/>
    <col min="14355" max="14368" width="1.140625" style="8"/>
    <col min="14369" max="14369" width="2.7109375" style="8" customWidth="1"/>
    <col min="14370" max="14416" width="1.140625" style="8"/>
    <col min="14417" max="14417" width="10" style="8" bestFit="1" customWidth="1"/>
    <col min="14418" max="14609" width="1.140625" style="8"/>
    <col min="14610" max="14610" width="2.28515625" style="8" customWidth="1"/>
    <col min="14611" max="14624" width="1.140625" style="8"/>
    <col min="14625" max="14625" width="2.7109375" style="8" customWidth="1"/>
    <col min="14626" max="14672" width="1.140625" style="8"/>
    <col min="14673" max="14673" width="10" style="8" bestFit="1" customWidth="1"/>
    <col min="14674" max="14865" width="1.140625" style="8"/>
    <col min="14866" max="14866" width="2.28515625" style="8" customWidth="1"/>
    <col min="14867" max="14880" width="1.140625" style="8"/>
    <col min="14881" max="14881" width="2.7109375" style="8" customWidth="1"/>
    <col min="14882" max="14928" width="1.140625" style="8"/>
    <col min="14929" max="14929" width="10" style="8" bestFit="1" customWidth="1"/>
    <col min="14930" max="15121" width="1.140625" style="8"/>
    <col min="15122" max="15122" width="2.28515625" style="8" customWidth="1"/>
    <col min="15123" max="15136" width="1.140625" style="8"/>
    <col min="15137" max="15137" width="2.7109375" style="8" customWidth="1"/>
    <col min="15138" max="15184" width="1.140625" style="8"/>
    <col min="15185" max="15185" width="10" style="8" bestFit="1" customWidth="1"/>
    <col min="15186" max="15377" width="1.140625" style="8"/>
    <col min="15378" max="15378" width="2.28515625" style="8" customWidth="1"/>
    <col min="15379" max="15392" width="1.140625" style="8"/>
    <col min="15393" max="15393" width="2.7109375" style="8" customWidth="1"/>
    <col min="15394" max="15440" width="1.140625" style="8"/>
    <col min="15441" max="15441" width="10" style="8" bestFit="1" customWidth="1"/>
    <col min="15442" max="15633" width="1.140625" style="8"/>
    <col min="15634" max="15634" width="2.28515625" style="8" customWidth="1"/>
    <col min="15635" max="15648" width="1.140625" style="8"/>
    <col min="15649" max="15649" width="2.7109375" style="8" customWidth="1"/>
    <col min="15650" max="15696" width="1.140625" style="8"/>
    <col min="15697" max="15697" width="10" style="8" bestFit="1" customWidth="1"/>
    <col min="15698" max="15889" width="1.140625" style="8"/>
    <col min="15890" max="15890" width="2.28515625" style="8" customWidth="1"/>
    <col min="15891" max="15904" width="1.140625" style="8"/>
    <col min="15905" max="15905" width="2.7109375" style="8" customWidth="1"/>
    <col min="15906" max="15952" width="1.140625" style="8"/>
    <col min="15953" max="15953" width="10" style="8" bestFit="1" customWidth="1"/>
    <col min="15954" max="16145" width="1.140625" style="8"/>
    <col min="16146" max="16146" width="2.28515625" style="8" customWidth="1"/>
    <col min="16147" max="16160" width="1.140625" style="8"/>
    <col min="16161" max="16161" width="2.7109375" style="8" customWidth="1"/>
    <col min="16162" max="16208" width="1.140625" style="8"/>
    <col min="16209" max="16209" width="10" style="8" bestFit="1" customWidth="1"/>
    <col min="16210" max="16384" width="1.140625" style="8"/>
  </cols>
  <sheetData>
    <row r="1" spans="1:80" s="7" customFormat="1" ht="43.9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22.5" customHeight="1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8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ht="14.25" hidden="1" x14ac:dyDescent="0.2">
      <c r="A4" s="352" t="s">
        <v>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</row>
    <row r="5" spans="1:80" ht="12" hidden="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4.25" hidden="1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170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9" hidden="1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4.25" hidden="1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96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ht="8.25" hidden="1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hidden="1" customHeight="1" x14ac:dyDescent="0.25">
      <c r="A10" s="10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25" t="s">
        <v>171</v>
      </c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1" spans="1:80" ht="9.75" hidden="1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4.25" hidden="1" x14ac:dyDescent="0.2">
      <c r="A12" s="352" t="s">
        <v>98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3" spans="1:80" ht="6" hidden="1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4.75" hidden="1" customHeight="1" x14ac:dyDescent="0.2">
      <c r="A14" s="359" t="s">
        <v>25</v>
      </c>
      <c r="B14" s="519"/>
      <c r="C14" s="519"/>
      <c r="D14" s="359" t="s">
        <v>99</v>
      </c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359" t="s">
        <v>100</v>
      </c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359" t="s">
        <v>101</v>
      </c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359" t="s">
        <v>102</v>
      </c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</row>
    <row r="15" spans="1:80" hidden="1" x14ac:dyDescent="0.2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359" t="s">
        <v>103</v>
      </c>
      <c r="AG15" s="519"/>
      <c r="AH15" s="519"/>
      <c r="AI15" s="519"/>
      <c r="AJ15" s="519"/>
      <c r="AK15" s="519"/>
      <c r="AL15" s="519"/>
      <c r="AM15" s="519"/>
      <c r="AN15" s="359" t="s">
        <v>104</v>
      </c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</row>
    <row r="16" spans="1:80" ht="69" hidden="1" customHeight="1" x14ac:dyDescent="0.2">
      <c r="A16" s="519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359" t="s">
        <v>105</v>
      </c>
      <c r="AO16" s="519"/>
      <c r="AP16" s="519"/>
      <c r="AQ16" s="519"/>
      <c r="AR16" s="519"/>
      <c r="AS16" s="519"/>
      <c r="AT16" s="519"/>
      <c r="AU16" s="519"/>
      <c r="AV16" s="519"/>
      <c r="AW16" s="519"/>
      <c r="AX16" s="359" t="s">
        <v>106</v>
      </c>
      <c r="AY16" s="519"/>
      <c r="AZ16" s="519"/>
      <c r="BA16" s="519"/>
      <c r="BB16" s="519"/>
      <c r="BC16" s="519"/>
      <c r="BD16" s="519"/>
      <c r="BE16" s="519"/>
      <c r="BF16" s="519"/>
      <c r="BG16" s="359" t="s">
        <v>107</v>
      </c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</row>
    <row r="17" spans="1:81" hidden="1" x14ac:dyDescent="0.2">
      <c r="A17" s="517">
        <v>1</v>
      </c>
      <c r="B17" s="518"/>
      <c r="C17" s="518"/>
      <c r="D17" s="517">
        <v>2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7">
        <v>3</v>
      </c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7">
        <v>4</v>
      </c>
      <c r="AG17" s="518"/>
      <c r="AH17" s="518"/>
      <c r="AI17" s="518"/>
      <c r="AJ17" s="518"/>
      <c r="AK17" s="518"/>
      <c r="AL17" s="518"/>
      <c r="AM17" s="518"/>
      <c r="AN17" s="517">
        <v>5</v>
      </c>
      <c r="AO17" s="518"/>
      <c r="AP17" s="518"/>
      <c r="AQ17" s="518"/>
      <c r="AR17" s="518"/>
      <c r="AS17" s="518"/>
      <c r="AT17" s="518"/>
      <c r="AU17" s="518"/>
      <c r="AV17" s="518"/>
      <c r="AW17" s="518"/>
      <c r="AX17" s="517">
        <v>6</v>
      </c>
      <c r="AY17" s="518"/>
      <c r="AZ17" s="518"/>
      <c r="BA17" s="518"/>
      <c r="BB17" s="518"/>
      <c r="BC17" s="518"/>
      <c r="BD17" s="518"/>
      <c r="BE17" s="518"/>
      <c r="BF17" s="518"/>
      <c r="BG17" s="517">
        <v>7</v>
      </c>
      <c r="BH17" s="518"/>
      <c r="BI17" s="518"/>
      <c r="BJ17" s="518"/>
      <c r="BK17" s="518"/>
      <c r="BL17" s="518"/>
      <c r="BM17" s="518"/>
      <c r="BN17" s="518"/>
      <c r="BO17" s="518"/>
      <c r="BP17" s="518"/>
      <c r="BQ17" s="517">
        <v>8</v>
      </c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</row>
    <row r="18" spans="1:81" ht="26.25" hidden="1" customHeight="1" x14ac:dyDescent="0.2">
      <c r="A18" s="371" t="s">
        <v>108</v>
      </c>
      <c r="B18" s="601"/>
      <c r="C18" s="601"/>
      <c r="D18" s="470" t="s">
        <v>111</v>
      </c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30">
        <v>5</v>
      </c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3"/>
      <c r="AF18" s="522">
        <f>AN18+AX18+BG18</f>
        <v>0</v>
      </c>
      <c r="AG18" s="523"/>
      <c r="AH18" s="523"/>
      <c r="AI18" s="523"/>
      <c r="AJ18" s="523"/>
      <c r="AK18" s="523"/>
      <c r="AL18" s="523"/>
      <c r="AM18" s="523"/>
      <c r="AN18" s="522">
        <f>BQ18/T18/12</f>
        <v>0</v>
      </c>
      <c r="AO18" s="523"/>
      <c r="AP18" s="523"/>
      <c r="AQ18" s="523"/>
      <c r="AR18" s="523"/>
      <c r="AS18" s="523"/>
      <c r="AT18" s="523"/>
      <c r="AU18" s="523"/>
      <c r="AV18" s="523"/>
      <c r="AW18" s="523"/>
      <c r="AX18" s="522"/>
      <c r="AY18" s="523"/>
      <c r="AZ18" s="523"/>
      <c r="BA18" s="523"/>
      <c r="BB18" s="523"/>
      <c r="BC18" s="523"/>
      <c r="BD18" s="523"/>
      <c r="BE18" s="523"/>
      <c r="BF18" s="523"/>
      <c r="BG18" s="522"/>
      <c r="BH18" s="523"/>
      <c r="BI18" s="523"/>
      <c r="BJ18" s="523"/>
      <c r="BK18" s="523"/>
      <c r="BL18" s="523"/>
      <c r="BM18" s="523"/>
      <c r="BN18" s="523"/>
      <c r="BO18" s="523"/>
      <c r="BP18" s="523"/>
      <c r="BQ18" s="649"/>
      <c r="BR18" s="650"/>
      <c r="BS18" s="650"/>
      <c r="BT18" s="650"/>
      <c r="BU18" s="650"/>
      <c r="BV18" s="650"/>
      <c r="BW18" s="650"/>
      <c r="BX18" s="650"/>
      <c r="BY18" s="650"/>
      <c r="BZ18" s="650"/>
      <c r="CA18" s="650"/>
      <c r="CB18" s="650"/>
      <c r="CC18" s="15">
        <f>T18*AF18*12</f>
        <v>0</v>
      </c>
    </row>
    <row r="19" spans="1:81" hidden="1" x14ac:dyDescent="0.2">
      <c r="A19" s="608"/>
      <c r="B19" s="609"/>
      <c r="C19" s="610"/>
      <c r="D19" s="611" t="s">
        <v>31</v>
      </c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3"/>
      <c r="T19" s="371" t="s">
        <v>5</v>
      </c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505" t="s">
        <v>5</v>
      </c>
      <c r="AG19" s="604"/>
      <c r="AH19" s="604"/>
      <c r="AI19" s="604"/>
      <c r="AJ19" s="604"/>
      <c r="AK19" s="604"/>
      <c r="AL19" s="604"/>
      <c r="AM19" s="604"/>
      <c r="AN19" s="505" t="s">
        <v>5</v>
      </c>
      <c r="AO19" s="604"/>
      <c r="AP19" s="604"/>
      <c r="AQ19" s="604"/>
      <c r="AR19" s="604"/>
      <c r="AS19" s="604"/>
      <c r="AT19" s="604"/>
      <c r="AU19" s="604"/>
      <c r="AV19" s="604"/>
      <c r="AW19" s="604"/>
      <c r="AX19" s="505" t="s">
        <v>5</v>
      </c>
      <c r="AY19" s="604"/>
      <c r="AZ19" s="604"/>
      <c r="BA19" s="604"/>
      <c r="BB19" s="604"/>
      <c r="BC19" s="604"/>
      <c r="BD19" s="604"/>
      <c r="BE19" s="604"/>
      <c r="BF19" s="604"/>
      <c r="BG19" s="505" t="s">
        <v>5</v>
      </c>
      <c r="BH19" s="604"/>
      <c r="BI19" s="604"/>
      <c r="BJ19" s="604"/>
      <c r="BK19" s="604"/>
      <c r="BL19" s="604"/>
      <c r="BM19" s="604"/>
      <c r="BN19" s="604"/>
      <c r="BO19" s="604"/>
      <c r="BP19" s="604"/>
      <c r="BQ19" s="651">
        <f>BQ18</f>
        <v>0</v>
      </c>
      <c r="BR19" s="652"/>
      <c r="BS19" s="652"/>
      <c r="BT19" s="652"/>
      <c r="BU19" s="652"/>
      <c r="BV19" s="652"/>
      <c r="BW19" s="652"/>
      <c r="BX19" s="652"/>
      <c r="BY19" s="652"/>
      <c r="BZ19" s="652"/>
      <c r="CA19" s="652"/>
      <c r="CB19" s="653"/>
    </row>
    <row r="20" spans="1:81" ht="8.25" hidden="1" customHeight="1" x14ac:dyDescent="0.2"/>
    <row r="21" spans="1:81" s="28" customFormat="1" ht="0.75" hidden="1" customHeight="1" x14ac:dyDescent="0.25">
      <c r="A21" s="294" t="s">
        <v>172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</row>
    <row r="22" spans="1:81" ht="9" hidden="1" customHeight="1" x14ac:dyDescent="0.2">
      <c r="A22" s="294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</row>
    <row r="23" spans="1:81" ht="33.75" hidden="1" customHeight="1" x14ac:dyDescent="0.2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</row>
    <row r="24" spans="1:81" ht="7.5" hidden="1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1" ht="17.25" hidden="1" customHeight="1" x14ac:dyDescent="0.2">
      <c r="A25" s="339" t="s">
        <v>19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23" t="s">
        <v>170</v>
      </c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</row>
    <row r="26" spans="1:81" ht="7.5" hidden="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1" ht="14.25" hidden="1" x14ac:dyDescent="0.2">
      <c r="A27" s="10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23" t="s">
        <v>122</v>
      </c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</row>
    <row r="28" spans="1:81" ht="10.5" hidden="1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1" ht="16.5" hidden="1" customHeight="1" x14ac:dyDescent="0.25">
      <c r="A29" s="10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325" t="s">
        <v>171</v>
      </c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</row>
    <row r="30" spans="1:81" s="29" customFormat="1" ht="10.5" hidden="1" customHeight="1" x14ac:dyDescent="0.15"/>
    <row r="31" spans="1:81" hidden="1" x14ac:dyDescent="0.2">
      <c r="A31" s="375" t="s">
        <v>25</v>
      </c>
      <c r="B31" s="376"/>
      <c r="C31" s="376"/>
      <c r="D31" s="377"/>
      <c r="E31" s="375" t="s">
        <v>123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7"/>
      <c r="BE31" s="654" t="s">
        <v>124</v>
      </c>
      <c r="BF31" s="655"/>
      <c r="BG31" s="655"/>
      <c r="BH31" s="655"/>
      <c r="BI31" s="655"/>
      <c r="BJ31" s="655"/>
      <c r="BK31" s="655"/>
      <c r="BL31" s="655"/>
      <c r="BM31" s="655"/>
      <c r="BN31" s="655"/>
      <c r="BO31" s="655"/>
      <c r="BP31" s="656"/>
      <c r="BQ31" s="375" t="s">
        <v>125</v>
      </c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7"/>
    </row>
    <row r="32" spans="1:81" hidden="1" x14ac:dyDescent="0.2">
      <c r="A32" s="378"/>
      <c r="B32" s="379"/>
      <c r="C32" s="379"/>
      <c r="D32" s="380"/>
      <c r="E32" s="37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80"/>
      <c r="BE32" s="657"/>
      <c r="BF32" s="658"/>
      <c r="BG32" s="658"/>
      <c r="BH32" s="658"/>
      <c r="BI32" s="658"/>
      <c r="BJ32" s="658"/>
      <c r="BK32" s="658"/>
      <c r="BL32" s="658"/>
      <c r="BM32" s="658"/>
      <c r="BN32" s="658"/>
      <c r="BO32" s="658"/>
      <c r="BP32" s="659"/>
      <c r="BQ32" s="378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80"/>
    </row>
    <row r="33" spans="1:81" hidden="1" x14ac:dyDescent="0.2">
      <c r="A33" s="378"/>
      <c r="B33" s="379"/>
      <c r="C33" s="379"/>
      <c r="D33" s="380"/>
      <c r="E33" s="378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80"/>
      <c r="BE33" s="657"/>
      <c r="BF33" s="658"/>
      <c r="BG33" s="658"/>
      <c r="BH33" s="658"/>
      <c r="BI33" s="658"/>
      <c r="BJ33" s="658"/>
      <c r="BK33" s="658"/>
      <c r="BL33" s="658"/>
      <c r="BM33" s="658"/>
      <c r="BN33" s="658"/>
      <c r="BO33" s="658"/>
      <c r="BP33" s="659"/>
      <c r="BQ33" s="378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80"/>
    </row>
    <row r="34" spans="1:81" hidden="1" x14ac:dyDescent="0.2">
      <c r="A34" s="381"/>
      <c r="B34" s="382"/>
      <c r="C34" s="382"/>
      <c r="D34" s="383"/>
      <c r="E34" s="381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3"/>
      <c r="BE34" s="660"/>
      <c r="BF34" s="661"/>
      <c r="BG34" s="661"/>
      <c r="BH34" s="661"/>
      <c r="BI34" s="661"/>
      <c r="BJ34" s="661"/>
      <c r="BK34" s="661"/>
      <c r="BL34" s="661"/>
      <c r="BM34" s="661"/>
      <c r="BN34" s="661"/>
      <c r="BO34" s="661"/>
      <c r="BP34" s="662"/>
      <c r="BQ34" s="381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3"/>
    </row>
    <row r="35" spans="1:81" hidden="1" x14ac:dyDescent="0.2">
      <c r="A35" s="401">
        <v>1</v>
      </c>
      <c r="B35" s="402"/>
      <c r="C35" s="402"/>
      <c r="D35" s="403"/>
      <c r="E35" s="401">
        <v>2</v>
      </c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3"/>
      <c r="BE35" s="663">
        <v>3</v>
      </c>
      <c r="BF35" s="664"/>
      <c r="BG35" s="664"/>
      <c r="BH35" s="664"/>
      <c r="BI35" s="664"/>
      <c r="BJ35" s="664"/>
      <c r="BK35" s="664"/>
      <c r="BL35" s="664"/>
      <c r="BM35" s="664"/>
      <c r="BN35" s="664"/>
      <c r="BO35" s="664"/>
      <c r="BP35" s="665"/>
      <c r="BQ35" s="401">
        <v>4</v>
      </c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3"/>
    </row>
    <row r="36" spans="1:81" hidden="1" x14ac:dyDescent="0.2">
      <c r="A36" s="474">
        <v>1</v>
      </c>
      <c r="B36" s="475"/>
      <c r="C36" s="475"/>
      <c r="D36" s="476"/>
      <c r="E36" s="580" t="s">
        <v>126</v>
      </c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  <c r="AO36" s="581"/>
      <c r="AP36" s="581"/>
      <c r="AQ36" s="581"/>
      <c r="AR36" s="581"/>
      <c r="AS36" s="581"/>
      <c r="AT36" s="581"/>
      <c r="AU36" s="581"/>
      <c r="AV36" s="581"/>
      <c r="AW36" s="581"/>
      <c r="AX36" s="581"/>
      <c r="AY36" s="581"/>
      <c r="AZ36" s="581"/>
      <c r="BA36" s="581"/>
      <c r="BB36" s="581"/>
      <c r="BC36" s="581"/>
      <c r="BD36" s="582"/>
      <c r="BE36" s="474" t="s">
        <v>5</v>
      </c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6"/>
      <c r="BQ36" s="666"/>
      <c r="BR36" s="667"/>
      <c r="BS36" s="667"/>
      <c r="BT36" s="667"/>
      <c r="BU36" s="667"/>
      <c r="BV36" s="667"/>
      <c r="BW36" s="667"/>
      <c r="BX36" s="667"/>
      <c r="BY36" s="667"/>
      <c r="BZ36" s="667"/>
      <c r="CA36" s="667"/>
      <c r="CB36" s="668"/>
    </row>
    <row r="37" spans="1:81" hidden="1" x14ac:dyDescent="0.2">
      <c r="A37" s="486" t="s">
        <v>127</v>
      </c>
      <c r="B37" s="487"/>
      <c r="C37" s="487"/>
      <c r="D37" s="488"/>
      <c r="E37" s="669" t="s">
        <v>128</v>
      </c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70"/>
      <c r="AG37" s="670"/>
      <c r="AH37" s="670"/>
      <c r="AI37" s="670"/>
      <c r="AJ37" s="670"/>
      <c r="AK37" s="670"/>
      <c r="AL37" s="670"/>
      <c r="AM37" s="670"/>
      <c r="AN37" s="670"/>
      <c r="AO37" s="670"/>
      <c r="AP37" s="670"/>
      <c r="AQ37" s="670"/>
      <c r="AR37" s="670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1"/>
      <c r="BE37" s="672">
        <f>BQ19</f>
        <v>0</v>
      </c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4"/>
      <c r="BQ37" s="672">
        <v>0</v>
      </c>
      <c r="BR37" s="673"/>
      <c r="BS37" s="673"/>
      <c r="BT37" s="673"/>
      <c r="BU37" s="673"/>
      <c r="BV37" s="673"/>
      <c r="BW37" s="673"/>
      <c r="BX37" s="673"/>
      <c r="BY37" s="673"/>
      <c r="BZ37" s="673"/>
      <c r="CA37" s="673"/>
      <c r="CB37" s="674"/>
    </row>
    <row r="38" spans="1:81" hidden="1" x14ac:dyDescent="0.2">
      <c r="A38" s="497"/>
      <c r="B38" s="498"/>
      <c r="C38" s="498"/>
      <c r="D38" s="499"/>
      <c r="E38" s="678" t="s">
        <v>129</v>
      </c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679"/>
      <c r="AH38" s="679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79"/>
      <c r="AU38" s="679"/>
      <c r="AV38" s="679"/>
      <c r="AW38" s="679"/>
      <c r="AX38" s="679"/>
      <c r="AY38" s="679"/>
      <c r="AZ38" s="679"/>
      <c r="BA38" s="679"/>
      <c r="BB38" s="679"/>
      <c r="BC38" s="679"/>
      <c r="BD38" s="680"/>
      <c r="BE38" s="675"/>
      <c r="BF38" s="676"/>
      <c r="BG38" s="676"/>
      <c r="BH38" s="676"/>
      <c r="BI38" s="676"/>
      <c r="BJ38" s="676"/>
      <c r="BK38" s="676"/>
      <c r="BL38" s="676"/>
      <c r="BM38" s="676"/>
      <c r="BN38" s="676"/>
      <c r="BO38" s="676"/>
      <c r="BP38" s="677"/>
      <c r="BQ38" s="675"/>
      <c r="BR38" s="676"/>
      <c r="BS38" s="676"/>
      <c r="BT38" s="676"/>
      <c r="BU38" s="676"/>
      <c r="BV38" s="676"/>
      <c r="BW38" s="676"/>
      <c r="BX38" s="676"/>
      <c r="BY38" s="676"/>
      <c r="BZ38" s="676"/>
      <c r="CA38" s="676"/>
      <c r="CB38" s="677"/>
      <c r="CC38" s="8">
        <f>BE37*0.22</f>
        <v>0</v>
      </c>
    </row>
    <row r="39" spans="1:81" hidden="1" x14ac:dyDescent="0.2">
      <c r="A39" s="474" t="s">
        <v>130</v>
      </c>
      <c r="B39" s="475"/>
      <c r="C39" s="475"/>
      <c r="D39" s="476"/>
      <c r="E39" s="681" t="s">
        <v>131</v>
      </c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3"/>
      <c r="BE39" s="595"/>
      <c r="BF39" s="596"/>
      <c r="BG39" s="596"/>
      <c r="BH39" s="596"/>
      <c r="BI39" s="596"/>
      <c r="BJ39" s="596"/>
      <c r="BK39" s="596"/>
      <c r="BL39" s="596"/>
      <c r="BM39" s="596"/>
      <c r="BN39" s="596"/>
      <c r="BO39" s="596"/>
      <c r="BP39" s="597"/>
      <c r="BQ39" s="595"/>
      <c r="BR39" s="596"/>
      <c r="BS39" s="596"/>
      <c r="BT39" s="596"/>
      <c r="BU39" s="596"/>
      <c r="BV39" s="596"/>
      <c r="BW39" s="596"/>
      <c r="BX39" s="596"/>
      <c r="BY39" s="596"/>
      <c r="BZ39" s="596"/>
      <c r="CA39" s="596"/>
      <c r="CB39" s="597"/>
    </row>
    <row r="40" spans="1:81" hidden="1" x14ac:dyDescent="0.2">
      <c r="A40" s="486" t="s">
        <v>132</v>
      </c>
      <c r="B40" s="487"/>
      <c r="C40" s="487"/>
      <c r="D40" s="488"/>
      <c r="E40" s="669" t="s">
        <v>133</v>
      </c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670"/>
      <c r="AK40" s="670"/>
      <c r="AL40" s="670"/>
      <c r="AM40" s="670"/>
      <c r="AN40" s="670"/>
      <c r="AO40" s="670"/>
      <c r="AP40" s="670"/>
      <c r="AQ40" s="670"/>
      <c r="AR40" s="670"/>
      <c r="AS40" s="670"/>
      <c r="AT40" s="670"/>
      <c r="AU40" s="670"/>
      <c r="AV40" s="670"/>
      <c r="AW40" s="670"/>
      <c r="AX40" s="670"/>
      <c r="AY40" s="670"/>
      <c r="AZ40" s="670"/>
      <c r="BA40" s="670"/>
      <c r="BB40" s="670"/>
      <c r="BC40" s="670"/>
      <c r="BD40" s="671"/>
      <c r="BE40" s="672"/>
      <c r="BF40" s="673"/>
      <c r="BG40" s="673"/>
      <c r="BH40" s="673"/>
      <c r="BI40" s="673"/>
      <c r="BJ40" s="673"/>
      <c r="BK40" s="673"/>
      <c r="BL40" s="673"/>
      <c r="BM40" s="673"/>
      <c r="BN40" s="673"/>
      <c r="BO40" s="673"/>
      <c r="BP40" s="674"/>
      <c r="BQ40" s="672"/>
      <c r="BR40" s="673"/>
      <c r="BS40" s="673"/>
      <c r="BT40" s="673"/>
      <c r="BU40" s="673"/>
      <c r="BV40" s="673"/>
      <c r="BW40" s="673"/>
      <c r="BX40" s="673"/>
      <c r="BY40" s="673"/>
      <c r="BZ40" s="673"/>
      <c r="CA40" s="673"/>
      <c r="CB40" s="674"/>
    </row>
    <row r="41" spans="1:81" hidden="1" x14ac:dyDescent="0.2">
      <c r="A41" s="497"/>
      <c r="B41" s="498"/>
      <c r="C41" s="498"/>
      <c r="D41" s="499"/>
      <c r="E41" s="678" t="s">
        <v>134</v>
      </c>
      <c r="F41" s="679"/>
      <c r="G41" s="679"/>
      <c r="H41" s="679"/>
      <c r="I41" s="679"/>
      <c r="J41" s="679"/>
      <c r="K41" s="679"/>
      <c r="L41" s="679"/>
      <c r="M41" s="679"/>
      <c r="N41" s="679"/>
      <c r="O41" s="679"/>
      <c r="P41" s="679"/>
      <c r="Q41" s="679"/>
      <c r="R41" s="679"/>
      <c r="S41" s="679"/>
      <c r="T41" s="679"/>
      <c r="U41" s="679"/>
      <c r="V41" s="679"/>
      <c r="W41" s="679"/>
      <c r="X41" s="679"/>
      <c r="Y41" s="679"/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80"/>
      <c r="BE41" s="675"/>
      <c r="BF41" s="676"/>
      <c r="BG41" s="676"/>
      <c r="BH41" s="676"/>
      <c r="BI41" s="676"/>
      <c r="BJ41" s="676"/>
      <c r="BK41" s="676"/>
      <c r="BL41" s="676"/>
      <c r="BM41" s="676"/>
      <c r="BN41" s="676"/>
      <c r="BO41" s="676"/>
      <c r="BP41" s="677"/>
      <c r="BQ41" s="675"/>
      <c r="BR41" s="676"/>
      <c r="BS41" s="676"/>
      <c r="BT41" s="676"/>
      <c r="BU41" s="676"/>
      <c r="BV41" s="676"/>
      <c r="BW41" s="676"/>
      <c r="BX41" s="676"/>
      <c r="BY41" s="676"/>
      <c r="BZ41" s="676"/>
      <c r="CA41" s="676"/>
      <c r="CB41" s="677"/>
    </row>
    <row r="42" spans="1:81" hidden="1" x14ac:dyDescent="0.2">
      <c r="A42" s="486">
        <v>2</v>
      </c>
      <c r="B42" s="487"/>
      <c r="C42" s="487"/>
      <c r="D42" s="488"/>
      <c r="E42" s="684" t="s">
        <v>135</v>
      </c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685"/>
      <c r="AV42" s="685"/>
      <c r="AW42" s="685"/>
      <c r="AX42" s="685"/>
      <c r="AY42" s="685"/>
      <c r="AZ42" s="685"/>
      <c r="BA42" s="685"/>
      <c r="BB42" s="685"/>
      <c r="BC42" s="685"/>
      <c r="BD42" s="686"/>
      <c r="BE42" s="672" t="s">
        <v>5</v>
      </c>
      <c r="BF42" s="673"/>
      <c r="BG42" s="673"/>
      <c r="BH42" s="673"/>
      <c r="BI42" s="673"/>
      <c r="BJ42" s="673"/>
      <c r="BK42" s="673"/>
      <c r="BL42" s="673"/>
      <c r="BM42" s="673"/>
      <c r="BN42" s="673"/>
      <c r="BO42" s="673"/>
      <c r="BP42" s="674"/>
      <c r="BQ42" s="672">
        <f>BQ44+BQ49</f>
        <v>0</v>
      </c>
      <c r="BR42" s="673"/>
      <c r="BS42" s="673"/>
      <c r="BT42" s="673"/>
      <c r="BU42" s="673"/>
      <c r="BV42" s="673"/>
      <c r="BW42" s="673"/>
      <c r="BX42" s="673"/>
      <c r="BY42" s="673"/>
      <c r="BZ42" s="673"/>
      <c r="CA42" s="673"/>
      <c r="CB42" s="674"/>
    </row>
    <row r="43" spans="1:81" hidden="1" x14ac:dyDescent="0.2">
      <c r="A43" s="497"/>
      <c r="B43" s="498"/>
      <c r="C43" s="498"/>
      <c r="D43" s="499"/>
      <c r="E43" s="392" t="s">
        <v>136</v>
      </c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4"/>
      <c r="BE43" s="675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7"/>
      <c r="BQ43" s="675"/>
      <c r="BR43" s="676"/>
      <c r="BS43" s="676"/>
      <c r="BT43" s="676"/>
      <c r="BU43" s="676"/>
      <c r="BV43" s="676"/>
      <c r="BW43" s="676"/>
      <c r="BX43" s="676"/>
      <c r="BY43" s="676"/>
      <c r="BZ43" s="676"/>
      <c r="CA43" s="676"/>
      <c r="CB43" s="677"/>
    </row>
    <row r="44" spans="1:81" hidden="1" x14ac:dyDescent="0.2">
      <c r="A44" s="486" t="s">
        <v>137</v>
      </c>
      <c r="B44" s="487"/>
      <c r="C44" s="487"/>
      <c r="D44" s="488"/>
      <c r="E44" s="669" t="s">
        <v>128</v>
      </c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670"/>
      <c r="AM44" s="670"/>
      <c r="AN44" s="670"/>
      <c r="AO44" s="670"/>
      <c r="AP44" s="670"/>
      <c r="AQ44" s="670"/>
      <c r="AR44" s="670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1"/>
      <c r="BE44" s="672">
        <f>BQ19</f>
        <v>0</v>
      </c>
      <c r="BF44" s="673"/>
      <c r="BG44" s="673"/>
      <c r="BH44" s="673"/>
      <c r="BI44" s="673"/>
      <c r="BJ44" s="673"/>
      <c r="BK44" s="673"/>
      <c r="BL44" s="673"/>
      <c r="BM44" s="673"/>
      <c r="BN44" s="673"/>
      <c r="BO44" s="673"/>
      <c r="BP44" s="674"/>
      <c r="BQ44" s="672">
        <v>0</v>
      </c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4"/>
    </row>
    <row r="45" spans="1:81" hidden="1" x14ac:dyDescent="0.2">
      <c r="A45" s="618"/>
      <c r="B45" s="619"/>
      <c r="C45" s="619"/>
      <c r="D45" s="620"/>
      <c r="E45" s="690" t="s">
        <v>138</v>
      </c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1"/>
      <c r="BD45" s="692"/>
      <c r="BE45" s="687"/>
      <c r="BF45" s="688"/>
      <c r="BG45" s="688"/>
      <c r="BH45" s="688"/>
      <c r="BI45" s="688"/>
      <c r="BJ45" s="688"/>
      <c r="BK45" s="688"/>
      <c r="BL45" s="688"/>
      <c r="BM45" s="688"/>
      <c r="BN45" s="688"/>
      <c r="BO45" s="688"/>
      <c r="BP45" s="689"/>
      <c r="BQ45" s="687"/>
      <c r="BR45" s="688"/>
      <c r="BS45" s="688"/>
      <c r="BT45" s="688"/>
      <c r="BU45" s="688"/>
      <c r="BV45" s="688"/>
      <c r="BW45" s="688"/>
      <c r="BX45" s="688"/>
      <c r="BY45" s="688"/>
      <c r="BZ45" s="688"/>
      <c r="CA45" s="688"/>
      <c r="CB45" s="689"/>
    </row>
    <row r="46" spans="1:81" hidden="1" x14ac:dyDescent="0.2">
      <c r="A46" s="497"/>
      <c r="B46" s="498"/>
      <c r="C46" s="498"/>
      <c r="D46" s="499"/>
      <c r="E46" s="678" t="s">
        <v>139</v>
      </c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79"/>
      <c r="AK46" s="679"/>
      <c r="AL46" s="679"/>
      <c r="AM46" s="679"/>
      <c r="AN46" s="679"/>
      <c r="AO46" s="679"/>
      <c r="AP46" s="679"/>
      <c r="AQ46" s="679"/>
      <c r="AR46" s="679"/>
      <c r="AS46" s="679"/>
      <c r="AT46" s="679"/>
      <c r="AU46" s="679"/>
      <c r="AV46" s="679"/>
      <c r="AW46" s="679"/>
      <c r="AX46" s="679"/>
      <c r="AY46" s="679"/>
      <c r="AZ46" s="679"/>
      <c r="BA46" s="679"/>
      <c r="BB46" s="679"/>
      <c r="BC46" s="679"/>
      <c r="BD46" s="680"/>
      <c r="BE46" s="675"/>
      <c r="BF46" s="676"/>
      <c r="BG46" s="676"/>
      <c r="BH46" s="676"/>
      <c r="BI46" s="676"/>
      <c r="BJ46" s="676"/>
      <c r="BK46" s="676"/>
      <c r="BL46" s="676"/>
      <c r="BM46" s="676"/>
      <c r="BN46" s="676"/>
      <c r="BO46" s="676"/>
      <c r="BP46" s="677"/>
      <c r="BQ46" s="675"/>
      <c r="BR46" s="676"/>
      <c r="BS46" s="676"/>
      <c r="BT46" s="676"/>
      <c r="BU46" s="676"/>
      <c r="BV46" s="676"/>
      <c r="BW46" s="676"/>
      <c r="BX46" s="676"/>
      <c r="BY46" s="676"/>
      <c r="BZ46" s="676"/>
      <c r="CA46" s="676"/>
      <c r="CB46" s="677"/>
      <c r="CC46" s="8">
        <f>BE44*0.029</f>
        <v>0</v>
      </c>
    </row>
    <row r="47" spans="1:81" hidden="1" x14ac:dyDescent="0.2">
      <c r="A47" s="486" t="s">
        <v>140</v>
      </c>
      <c r="B47" s="487"/>
      <c r="C47" s="487"/>
      <c r="D47" s="488"/>
      <c r="E47" s="669" t="s">
        <v>141</v>
      </c>
      <c r="F47" s="670"/>
      <c r="G47" s="670"/>
      <c r="H47" s="670"/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  <c r="Z47" s="670"/>
      <c r="AA47" s="670"/>
      <c r="AB47" s="670"/>
      <c r="AC47" s="670"/>
      <c r="AD47" s="670"/>
      <c r="AE47" s="670"/>
      <c r="AF47" s="670"/>
      <c r="AG47" s="670"/>
      <c r="AH47" s="670"/>
      <c r="AI47" s="670"/>
      <c r="AJ47" s="670"/>
      <c r="AK47" s="670"/>
      <c r="AL47" s="670"/>
      <c r="AM47" s="670"/>
      <c r="AN47" s="670"/>
      <c r="AO47" s="670"/>
      <c r="AP47" s="670"/>
      <c r="AQ47" s="670"/>
      <c r="AR47" s="670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1"/>
      <c r="BE47" s="672"/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4"/>
      <c r="BQ47" s="672"/>
      <c r="BR47" s="673"/>
      <c r="BS47" s="673"/>
      <c r="BT47" s="673"/>
      <c r="BU47" s="673"/>
      <c r="BV47" s="673"/>
      <c r="BW47" s="673"/>
      <c r="BX47" s="673"/>
      <c r="BY47" s="673"/>
      <c r="BZ47" s="673"/>
      <c r="CA47" s="673"/>
      <c r="CB47" s="674"/>
    </row>
    <row r="48" spans="1:81" hidden="1" x14ac:dyDescent="0.2">
      <c r="A48" s="497"/>
      <c r="B48" s="498"/>
      <c r="C48" s="498"/>
      <c r="D48" s="499"/>
      <c r="E48" s="678" t="s">
        <v>142</v>
      </c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679"/>
      <c r="Z48" s="679"/>
      <c r="AA48" s="679"/>
      <c r="AB48" s="679"/>
      <c r="AC48" s="679"/>
      <c r="AD48" s="679"/>
      <c r="AE48" s="679"/>
      <c r="AF48" s="679"/>
      <c r="AG48" s="679"/>
      <c r="AH48" s="679"/>
      <c r="AI48" s="679"/>
      <c r="AJ48" s="679"/>
      <c r="AK48" s="679"/>
      <c r="AL48" s="679"/>
      <c r="AM48" s="679"/>
      <c r="AN48" s="679"/>
      <c r="AO48" s="679"/>
      <c r="AP48" s="679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80"/>
      <c r="BE48" s="675"/>
      <c r="BF48" s="676"/>
      <c r="BG48" s="676"/>
      <c r="BH48" s="676"/>
      <c r="BI48" s="676"/>
      <c r="BJ48" s="676"/>
      <c r="BK48" s="676"/>
      <c r="BL48" s="676"/>
      <c r="BM48" s="676"/>
      <c r="BN48" s="676"/>
      <c r="BO48" s="676"/>
      <c r="BP48" s="677"/>
      <c r="BQ48" s="675"/>
      <c r="BR48" s="676"/>
      <c r="BS48" s="676"/>
      <c r="BT48" s="676"/>
      <c r="BU48" s="676"/>
      <c r="BV48" s="676"/>
      <c r="BW48" s="676"/>
      <c r="BX48" s="676"/>
      <c r="BY48" s="676"/>
      <c r="BZ48" s="676"/>
      <c r="CA48" s="676"/>
      <c r="CB48" s="677"/>
    </row>
    <row r="49" spans="1:81" hidden="1" x14ac:dyDescent="0.2">
      <c r="A49" s="486" t="s">
        <v>143</v>
      </c>
      <c r="B49" s="487"/>
      <c r="C49" s="487"/>
      <c r="D49" s="488"/>
      <c r="E49" s="669" t="s">
        <v>144</v>
      </c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1"/>
      <c r="BE49" s="672">
        <f>BQ19</f>
        <v>0</v>
      </c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4"/>
      <c r="BQ49" s="672">
        <v>0</v>
      </c>
      <c r="BR49" s="673"/>
      <c r="BS49" s="673"/>
      <c r="BT49" s="673"/>
      <c r="BU49" s="673"/>
      <c r="BV49" s="673"/>
      <c r="BW49" s="673"/>
      <c r="BX49" s="673"/>
      <c r="BY49" s="673"/>
      <c r="BZ49" s="673"/>
      <c r="CA49" s="673"/>
      <c r="CB49" s="674"/>
    </row>
    <row r="50" spans="1:81" hidden="1" x14ac:dyDescent="0.2">
      <c r="A50" s="497"/>
      <c r="B50" s="498"/>
      <c r="C50" s="498"/>
      <c r="D50" s="499"/>
      <c r="E50" s="678" t="s">
        <v>145</v>
      </c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80"/>
      <c r="BE50" s="675"/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7"/>
      <c r="BQ50" s="675"/>
      <c r="BR50" s="676"/>
      <c r="BS50" s="676"/>
      <c r="BT50" s="676"/>
      <c r="BU50" s="676"/>
      <c r="BV50" s="676"/>
      <c r="BW50" s="676"/>
      <c r="BX50" s="676"/>
      <c r="BY50" s="676"/>
      <c r="BZ50" s="676"/>
      <c r="CA50" s="676"/>
      <c r="CB50" s="677"/>
      <c r="CC50" s="8">
        <f>BE49*0.002</f>
        <v>0</v>
      </c>
    </row>
    <row r="51" spans="1:81" hidden="1" x14ac:dyDescent="0.2">
      <c r="A51" s="486" t="s">
        <v>146</v>
      </c>
      <c r="B51" s="487"/>
      <c r="C51" s="487"/>
      <c r="D51" s="488"/>
      <c r="E51" s="669" t="s">
        <v>144</v>
      </c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0"/>
      <c r="AT51" s="670"/>
      <c r="AU51" s="670"/>
      <c r="AV51" s="670"/>
      <c r="AW51" s="670"/>
      <c r="AX51" s="670"/>
      <c r="AY51" s="670"/>
      <c r="AZ51" s="670"/>
      <c r="BA51" s="670"/>
      <c r="BB51" s="670"/>
      <c r="BC51" s="670"/>
      <c r="BD51" s="671"/>
      <c r="BE51" s="672"/>
      <c r="BF51" s="673"/>
      <c r="BG51" s="673"/>
      <c r="BH51" s="673"/>
      <c r="BI51" s="673"/>
      <c r="BJ51" s="673"/>
      <c r="BK51" s="673"/>
      <c r="BL51" s="673"/>
      <c r="BM51" s="673"/>
      <c r="BN51" s="673"/>
      <c r="BO51" s="673"/>
      <c r="BP51" s="674"/>
      <c r="BQ51" s="672"/>
      <c r="BR51" s="673"/>
      <c r="BS51" s="673"/>
      <c r="BT51" s="673"/>
      <c r="BU51" s="673"/>
      <c r="BV51" s="673"/>
      <c r="BW51" s="673"/>
      <c r="BX51" s="673"/>
      <c r="BY51" s="673"/>
      <c r="BZ51" s="673"/>
      <c r="CA51" s="673"/>
      <c r="CB51" s="674"/>
    </row>
    <row r="52" spans="1:81" ht="12.75" hidden="1" customHeight="1" x14ac:dyDescent="0.2">
      <c r="A52" s="497"/>
      <c r="B52" s="498"/>
      <c r="C52" s="498"/>
      <c r="D52" s="499"/>
      <c r="E52" s="678" t="s">
        <v>147</v>
      </c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679"/>
      <c r="AM52" s="679"/>
      <c r="AN52" s="679"/>
      <c r="AO52" s="679"/>
      <c r="AP52" s="679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80"/>
      <c r="BE52" s="675"/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7"/>
      <c r="BQ52" s="675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7"/>
    </row>
    <row r="53" spans="1:81" hidden="1" x14ac:dyDescent="0.2">
      <c r="A53" s="486" t="s">
        <v>148</v>
      </c>
      <c r="B53" s="487"/>
      <c r="C53" s="487"/>
      <c r="D53" s="488"/>
      <c r="E53" s="669" t="s">
        <v>144</v>
      </c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  <c r="AN53" s="670"/>
      <c r="AO53" s="670"/>
      <c r="AP53" s="670"/>
      <c r="AQ53" s="670"/>
      <c r="AR53" s="670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1"/>
      <c r="BE53" s="672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4"/>
      <c r="BQ53" s="672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4"/>
    </row>
    <row r="54" spans="1:81" ht="12.75" hidden="1" customHeight="1" x14ac:dyDescent="0.2">
      <c r="A54" s="497"/>
      <c r="B54" s="498"/>
      <c r="C54" s="498"/>
      <c r="D54" s="499"/>
      <c r="E54" s="678" t="s">
        <v>147</v>
      </c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80"/>
      <c r="BE54" s="675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7"/>
      <c r="BQ54" s="675"/>
      <c r="BR54" s="676"/>
      <c r="BS54" s="676"/>
      <c r="BT54" s="676"/>
      <c r="BU54" s="676"/>
      <c r="BV54" s="676"/>
      <c r="BW54" s="676"/>
      <c r="BX54" s="676"/>
      <c r="BY54" s="676"/>
      <c r="BZ54" s="676"/>
      <c r="CA54" s="676"/>
      <c r="CB54" s="677"/>
    </row>
    <row r="55" spans="1:81" hidden="1" x14ac:dyDescent="0.2">
      <c r="A55" s="486">
        <v>3</v>
      </c>
      <c r="B55" s="487"/>
      <c r="C55" s="487"/>
      <c r="D55" s="488"/>
      <c r="E55" s="684" t="s">
        <v>149</v>
      </c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85"/>
      <c r="AL55" s="685"/>
      <c r="AM55" s="685"/>
      <c r="AN55" s="685"/>
      <c r="AO55" s="685"/>
      <c r="AP55" s="685"/>
      <c r="AQ55" s="685"/>
      <c r="AR55" s="685"/>
      <c r="AS55" s="685"/>
      <c r="AT55" s="685"/>
      <c r="AU55" s="685"/>
      <c r="AV55" s="685"/>
      <c r="AW55" s="685"/>
      <c r="AX55" s="685"/>
      <c r="AY55" s="685"/>
      <c r="AZ55" s="685"/>
      <c r="BA55" s="685"/>
      <c r="BB55" s="685"/>
      <c r="BC55" s="685"/>
      <c r="BD55" s="686"/>
      <c r="BE55" s="672">
        <f>BQ19</f>
        <v>0</v>
      </c>
      <c r="BF55" s="673"/>
      <c r="BG55" s="673"/>
      <c r="BH55" s="673"/>
      <c r="BI55" s="673"/>
      <c r="BJ55" s="673"/>
      <c r="BK55" s="673"/>
      <c r="BL55" s="673"/>
      <c r="BM55" s="673"/>
      <c r="BN55" s="673"/>
      <c r="BO55" s="673"/>
      <c r="BP55" s="674"/>
      <c r="BQ55" s="672">
        <v>0</v>
      </c>
      <c r="BR55" s="673"/>
      <c r="BS55" s="673"/>
      <c r="BT55" s="673"/>
      <c r="BU55" s="673"/>
      <c r="BV55" s="673"/>
      <c r="BW55" s="673"/>
      <c r="BX55" s="673"/>
      <c r="BY55" s="673"/>
      <c r="BZ55" s="673"/>
      <c r="CA55" s="673"/>
      <c r="CB55" s="674"/>
    </row>
    <row r="56" spans="1:81" hidden="1" x14ac:dyDescent="0.2">
      <c r="A56" s="497"/>
      <c r="B56" s="498"/>
      <c r="C56" s="498"/>
      <c r="D56" s="499"/>
      <c r="E56" s="392" t="s">
        <v>150</v>
      </c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3"/>
      <c r="BB56" s="393"/>
      <c r="BC56" s="393"/>
      <c r="BD56" s="394"/>
      <c r="BE56" s="675"/>
      <c r="BF56" s="676"/>
      <c r="BG56" s="676"/>
      <c r="BH56" s="676"/>
      <c r="BI56" s="676"/>
      <c r="BJ56" s="676"/>
      <c r="BK56" s="676"/>
      <c r="BL56" s="676"/>
      <c r="BM56" s="676"/>
      <c r="BN56" s="676"/>
      <c r="BO56" s="676"/>
      <c r="BP56" s="677"/>
      <c r="BQ56" s="675"/>
      <c r="BR56" s="676"/>
      <c r="BS56" s="676"/>
      <c r="BT56" s="676"/>
      <c r="BU56" s="676"/>
      <c r="BV56" s="676"/>
      <c r="BW56" s="676"/>
      <c r="BX56" s="676"/>
      <c r="BY56" s="676"/>
      <c r="BZ56" s="676"/>
      <c r="CA56" s="676"/>
      <c r="CB56" s="677"/>
      <c r="CC56" s="8">
        <f>BE55*0.051</f>
        <v>0</v>
      </c>
    </row>
    <row r="57" spans="1:81" hidden="1" x14ac:dyDescent="0.2">
      <c r="A57" s="474"/>
      <c r="B57" s="475"/>
      <c r="C57" s="475"/>
      <c r="D57" s="476"/>
      <c r="E57" s="589" t="s">
        <v>31</v>
      </c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1"/>
      <c r="BE57" s="474" t="s">
        <v>5</v>
      </c>
      <c r="BF57" s="475"/>
      <c r="BG57" s="475"/>
      <c r="BH57" s="475"/>
      <c r="BI57" s="475"/>
      <c r="BJ57" s="475"/>
      <c r="BK57" s="475"/>
      <c r="BL57" s="475"/>
      <c r="BM57" s="475"/>
      <c r="BN57" s="475"/>
      <c r="BO57" s="475"/>
      <c r="BP57" s="476"/>
      <c r="BQ57" s="693">
        <f>BQ37+BQ42+BQ55</f>
        <v>0</v>
      </c>
      <c r="BR57" s="694"/>
      <c r="BS57" s="694"/>
      <c r="BT57" s="694"/>
      <c r="BU57" s="694"/>
      <c r="BV57" s="694"/>
      <c r="BW57" s="694"/>
      <c r="BX57" s="694"/>
      <c r="BY57" s="694"/>
      <c r="BZ57" s="694"/>
      <c r="CA57" s="694"/>
      <c r="CB57" s="695"/>
    </row>
    <row r="58" spans="1:81" ht="8.25" hidden="1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81" s="31" customFormat="1" ht="11.25" hidden="1" x14ac:dyDescent="0.2">
      <c r="A59" s="696" t="s">
        <v>151</v>
      </c>
      <c r="B59" s="696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T59" s="696"/>
      <c r="AU59" s="696"/>
      <c r="AV59" s="696"/>
      <c r="AW59" s="696"/>
      <c r="AX59" s="696"/>
      <c r="AY59" s="696"/>
      <c r="AZ59" s="696"/>
      <c r="BA59" s="696"/>
      <c r="BB59" s="696"/>
      <c r="BC59" s="696"/>
      <c r="BD59" s="696"/>
      <c r="BE59" s="696"/>
      <c r="BF59" s="696"/>
      <c r="BG59" s="696"/>
      <c r="BH59" s="696"/>
      <c r="BI59" s="696"/>
      <c r="BJ59" s="696"/>
      <c r="BK59" s="696"/>
      <c r="BL59" s="696"/>
      <c r="BM59" s="696"/>
      <c r="BN59" s="696"/>
      <c r="BO59" s="696"/>
      <c r="BP59" s="696"/>
      <c r="BQ59" s="696"/>
      <c r="BR59" s="696"/>
      <c r="BS59" s="696"/>
      <c r="BT59" s="696"/>
      <c r="BU59" s="696"/>
      <c r="BV59" s="696"/>
      <c r="BW59" s="696"/>
      <c r="BX59" s="696"/>
      <c r="BY59" s="696"/>
      <c r="BZ59" s="696"/>
      <c r="CA59" s="696"/>
      <c r="CB59" s="696"/>
    </row>
    <row r="60" spans="1:81" s="31" customFormat="1" ht="11.25" hidden="1" x14ac:dyDescent="0.2">
      <c r="A60" s="696"/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96"/>
      <c r="AW60" s="696"/>
      <c r="AX60" s="696"/>
      <c r="AY60" s="696"/>
      <c r="AZ60" s="696"/>
      <c r="BA60" s="696"/>
      <c r="BB60" s="696"/>
      <c r="BC60" s="696"/>
      <c r="BD60" s="696"/>
      <c r="BE60" s="696"/>
      <c r="BF60" s="696"/>
      <c r="BG60" s="696"/>
      <c r="BH60" s="696"/>
      <c r="BI60" s="696"/>
      <c r="BJ60" s="696"/>
      <c r="BK60" s="696"/>
      <c r="BL60" s="696"/>
      <c r="BM60" s="696"/>
      <c r="BN60" s="696"/>
      <c r="BO60" s="696"/>
      <c r="BP60" s="696"/>
      <c r="BQ60" s="696"/>
      <c r="BR60" s="696"/>
      <c r="BS60" s="696"/>
      <c r="BT60" s="696"/>
      <c r="BU60" s="696"/>
      <c r="BV60" s="696"/>
      <c r="BW60" s="696"/>
      <c r="BX60" s="696"/>
      <c r="BY60" s="696"/>
      <c r="BZ60" s="696"/>
      <c r="CA60" s="696"/>
      <c r="CB60" s="696"/>
    </row>
    <row r="61" spans="1:81" s="31" customFormat="1" ht="11.25" hidden="1" x14ac:dyDescent="0.2">
      <c r="A61" s="696"/>
      <c r="B61" s="696"/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6"/>
      <c r="AL61" s="696"/>
      <c r="AM61" s="696"/>
      <c r="AN61" s="696"/>
      <c r="AO61" s="696"/>
      <c r="AP61" s="696"/>
      <c r="AQ61" s="696"/>
      <c r="AR61" s="696"/>
      <c r="AS61" s="696"/>
      <c r="AT61" s="696"/>
      <c r="AU61" s="696"/>
      <c r="AV61" s="696"/>
      <c r="AW61" s="696"/>
      <c r="AX61" s="696"/>
      <c r="AY61" s="696"/>
      <c r="AZ61" s="696"/>
      <c r="BA61" s="696"/>
      <c r="BB61" s="696"/>
      <c r="BC61" s="696"/>
      <c r="BD61" s="696"/>
      <c r="BE61" s="696"/>
      <c r="BF61" s="696"/>
      <c r="BG61" s="696"/>
      <c r="BH61" s="696"/>
      <c r="BI61" s="696"/>
      <c r="BJ61" s="696"/>
      <c r="BK61" s="696"/>
      <c r="BL61" s="696"/>
      <c r="BM61" s="696"/>
      <c r="BN61" s="696"/>
      <c r="BO61" s="696"/>
      <c r="BP61" s="696"/>
      <c r="BQ61" s="696"/>
      <c r="BR61" s="696"/>
      <c r="BS61" s="696"/>
      <c r="BT61" s="696"/>
      <c r="BU61" s="696"/>
      <c r="BV61" s="696"/>
      <c r="BW61" s="696"/>
      <c r="BX61" s="696"/>
      <c r="BY61" s="696"/>
      <c r="BZ61" s="696"/>
      <c r="CA61" s="696"/>
      <c r="CB61" s="696"/>
    </row>
    <row r="62" spans="1:81" ht="17.25" customHeight="1" x14ac:dyDescent="0.2">
      <c r="A62" s="352" t="s">
        <v>94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  <c r="BZ62" s="352"/>
      <c r="CA62" s="352"/>
      <c r="CB62" s="352"/>
    </row>
    <row r="63" spans="1:81" ht="10.5" customHeight="1" x14ac:dyDescent="0.2"/>
    <row r="64" spans="1:81" ht="14.25" x14ac:dyDescent="0.2">
      <c r="A64" s="294" t="s">
        <v>384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</row>
    <row r="65" spans="1:80" ht="14.25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</row>
    <row r="66" spans="1:80" ht="19.5" customHeight="1" x14ac:dyDescent="0.2">
      <c r="A66" s="339" t="s">
        <v>19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23" t="s">
        <v>170</v>
      </c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</row>
    <row r="67" spans="1:80" ht="8.2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8" customHeight="1" x14ac:dyDescent="0.2">
      <c r="A68" s="10" t="s">
        <v>21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23" t="s">
        <v>120</v>
      </c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</row>
    <row r="69" spans="1:80" ht="12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18.75" customHeight="1" x14ac:dyDescent="0.25">
      <c r="A70" s="10" t="s">
        <v>23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325" t="s">
        <v>171</v>
      </c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</row>
    <row r="71" spans="1:80" ht="14.25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</row>
    <row r="72" spans="1:80" ht="10.5" customHeight="1" x14ac:dyDescent="0.2">
      <c r="A72" s="375" t="s">
        <v>25</v>
      </c>
      <c r="B72" s="376"/>
      <c r="C72" s="376"/>
      <c r="D72" s="377"/>
      <c r="E72" s="359" t="s">
        <v>26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359" t="s">
        <v>50</v>
      </c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359" t="s">
        <v>51</v>
      </c>
      <c r="AX72" s="199"/>
      <c r="AY72" s="199"/>
      <c r="AZ72" s="199"/>
      <c r="BA72" s="199"/>
      <c r="BB72" s="199"/>
      <c r="BC72" s="199"/>
      <c r="BD72" s="199"/>
      <c r="BE72" s="359" t="s">
        <v>52</v>
      </c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</row>
    <row r="73" spans="1:80" ht="16.5" customHeight="1" x14ac:dyDescent="0.2">
      <c r="A73" s="378"/>
      <c r="B73" s="379"/>
      <c r="C73" s="379"/>
      <c r="D73" s="380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</row>
    <row r="74" spans="1:80" s="29" customFormat="1" ht="12.75" customHeight="1" x14ac:dyDescent="0.15">
      <c r="A74" s="378"/>
      <c r="B74" s="379"/>
      <c r="C74" s="379"/>
      <c r="D74" s="380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359" t="s">
        <v>201</v>
      </c>
      <c r="BF74" s="199"/>
      <c r="BG74" s="199"/>
      <c r="BH74" s="199"/>
      <c r="BI74" s="199"/>
      <c r="BJ74" s="199"/>
      <c r="BK74" s="199"/>
      <c r="BL74" s="199"/>
      <c r="BM74" s="199"/>
      <c r="BN74" s="199"/>
      <c r="BO74" s="359" t="s">
        <v>199</v>
      </c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</row>
    <row r="75" spans="1:80" ht="13.15" customHeight="1" x14ac:dyDescent="0.2">
      <c r="A75" s="381"/>
      <c r="B75" s="382"/>
      <c r="C75" s="382"/>
      <c r="D75" s="383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385" t="s">
        <v>394</v>
      </c>
      <c r="BP75" s="386"/>
      <c r="BQ75" s="386"/>
      <c r="BR75" s="386"/>
      <c r="BS75" s="386"/>
      <c r="BT75" s="386"/>
      <c r="BU75" s="386"/>
      <c r="BV75" s="387"/>
      <c r="BW75" s="385" t="s">
        <v>415</v>
      </c>
      <c r="BX75" s="386"/>
      <c r="BY75" s="386"/>
      <c r="BZ75" s="386"/>
      <c r="CA75" s="386"/>
      <c r="CB75" s="386"/>
    </row>
    <row r="76" spans="1:80" ht="15" x14ac:dyDescent="0.2">
      <c r="A76" s="401">
        <v>1</v>
      </c>
      <c r="B76" s="402"/>
      <c r="C76" s="402"/>
      <c r="D76" s="403"/>
      <c r="E76" s="357">
        <v>2</v>
      </c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357">
        <v>3</v>
      </c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404">
        <v>4</v>
      </c>
      <c r="AX76" s="405"/>
      <c r="AY76" s="405"/>
      <c r="AZ76" s="405"/>
      <c r="BA76" s="405"/>
      <c r="BB76" s="405"/>
      <c r="BC76" s="405"/>
      <c r="BD76" s="406"/>
      <c r="BE76" s="404">
        <v>5</v>
      </c>
      <c r="BF76" s="405"/>
      <c r="BG76" s="405"/>
      <c r="BH76" s="405"/>
      <c r="BI76" s="405"/>
      <c r="BJ76" s="405"/>
      <c r="BK76" s="405"/>
      <c r="BL76" s="405"/>
      <c r="BM76" s="405"/>
      <c r="BN76" s="406"/>
      <c r="BO76" s="404">
        <v>6</v>
      </c>
      <c r="BP76" s="405"/>
      <c r="BQ76" s="405"/>
      <c r="BR76" s="405"/>
      <c r="BS76" s="405"/>
      <c r="BT76" s="405"/>
      <c r="BU76" s="405"/>
      <c r="BV76" s="406"/>
      <c r="BW76" s="404">
        <v>7</v>
      </c>
      <c r="BX76" s="405"/>
      <c r="BY76" s="405"/>
      <c r="BZ76" s="405"/>
      <c r="CA76" s="405"/>
      <c r="CB76" s="406"/>
    </row>
    <row r="77" spans="1:80" ht="15" x14ac:dyDescent="0.25">
      <c r="A77" s="398" t="s">
        <v>108</v>
      </c>
      <c r="B77" s="399"/>
      <c r="C77" s="399"/>
      <c r="D77" s="400"/>
      <c r="E77" s="407" t="s">
        <v>385</v>
      </c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9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358">
        <v>1</v>
      </c>
      <c r="AX77" s="390"/>
      <c r="AY77" s="390"/>
      <c r="AZ77" s="390"/>
      <c r="BA77" s="390"/>
      <c r="BB77" s="390"/>
      <c r="BC77" s="390"/>
      <c r="BD77" s="390"/>
      <c r="BE77" s="340">
        <v>10000</v>
      </c>
      <c r="BF77" s="341"/>
      <c r="BG77" s="341"/>
      <c r="BH77" s="341"/>
      <c r="BI77" s="341"/>
      <c r="BJ77" s="341"/>
      <c r="BK77" s="341"/>
      <c r="BL77" s="341"/>
      <c r="BM77" s="341"/>
      <c r="BN77" s="341"/>
      <c r="BO77" s="340">
        <v>10000</v>
      </c>
      <c r="BP77" s="341"/>
      <c r="BQ77" s="341"/>
      <c r="BR77" s="341"/>
      <c r="BS77" s="341"/>
      <c r="BT77" s="341"/>
      <c r="BU77" s="341"/>
      <c r="BV77" s="341"/>
      <c r="BW77" s="340">
        <v>10000</v>
      </c>
      <c r="BX77" s="341"/>
      <c r="BY77" s="341"/>
      <c r="BZ77" s="341"/>
      <c r="CA77" s="341"/>
      <c r="CB77" s="341"/>
    </row>
    <row r="78" spans="1:80" ht="17.25" customHeight="1" x14ac:dyDescent="0.25">
      <c r="A78" s="398"/>
      <c r="B78" s="399"/>
      <c r="C78" s="399"/>
      <c r="D78" s="400"/>
      <c r="E78" s="446" t="s">
        <v>31</v>
      </c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8" t="s">
        <v>5</v>
      </c>
      <c r="AJ78" s="632"/>
      <c r="AK78" s="632"/>
      <c r="AL78" s="632"/>
      <c r="AM78" s="632"/>
      <c r="AN78" s="632"/>
      <c r="AO78" s="632"/>
      <c r="AP78" s="632"/>
      <c r="AQ78" s="632"/>
      <c r="AR78" s="632"/>
      <c r="AS78" s="632"/>
      <c r="AT78" s="632"/>
      <c r="AU78" s="632"/>
      <c r="AV78" s="632"/>
      <c r="AW78" s="450" t="s">
        <v>5</v>
      </c>
      <c r="AX78" s="435"/>
      <c r="AY78" s="435"/>
      <c r="AZ78" s="435"/>
      <c r="BA78" s="435"/>
      <c r="BB78" s="435"/>
      <c r="BC78" s="435"/>
      <c r="BD78" s="435" t="s">
        <v>5</v>
      </c>
      <c r="BE78" s="411">
        <f>BE77</f>
        <v>10000</v>
      </c>
      <c r="BF78" s="384"/>
      <c r="BG78" s="384"/>
      <c r="BH78" s="384"/>
      <c r="BI78" s="384"/>
      <c r="BJ78" s="384"/>
      <c r="BK78" s="384"/>
      <c r="BL78" s="384"/>
      <c r="BM78" s="384"/>
      <c r="BN78" s="384" t="e">
        <f>SUM(#REF!)</f>
        <v>#REF!</v>
      </c>
      <c r="BO78" s="411">
        <f>BO77</f>
        <v>10000</v>
      </c>
      <c r="BP78" s="384"/>
      <c r="BQ78" s="384"/>
      <c r="BR78" s="384"/>
      <c r="BS78" s="384"/>
      <c r="BT78" s="384"/>
      <c r="BU78" s="384"/>
      <c r="BV78" s="384"/>
      <c r="BW78" s="411">
        <f>BW77</f>
        <v>10000</v>
      </c>
      <c r="BX78" s="384"/>
      <c r="BY78" s="384"/>
      <c r="BZ78" s="384"/>
      <c r="CA78" s="384"/>
      <c r="CB78" s="384"/>
    </row>
    <row r="79" spans="1:80" ht="15" customHeight="1" x14ac:dyDescent="0.25">
      <c r="A79" s="21"/>
      <c r="B79" s="21"/>
      <c r="C79" s="21"/>
      <c r="D79" s="21"/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37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23"/>
      <c r="AX79" s="39"/>
      <c r="AY79" s="39"/>
      <c r="AZ79" s="39"/>
      <c r="BA79" s="39"/>
      <c r="BB79" s="39"/>
      <c r="BC79" s="39"/>
      <c r="BD79" s="39"/>
      <c r="BE79" s="117"/>
      <c r="BF79" s="119"/>
      <c r="BG79" s="119"/>
      <c r="BH79" s="119"/>
      <c r="BI79" s="119"/>
      <c r="BJ79" s="119"/>
      <c r="BK79" s="119"/>
      <c r="BL79" s="119"/>
      <c r="BM79" s="119"/>
      <c r="BN79" s="119"/>
      <c r="BO79" s="117"/>
      <c r="BP79" s="119"/>
      <c r="BQ79" s="119"/>
      <c r="BR79" s="119"/>
      <c r="BS79" s="119"/>
      <c r="BT79" s="119"/>
      <c r="BU79" s="119"/>
      <c r="BV79" s="119"/>
      <c r="BW79" s="117"/>
      <c r="BX79" s="119"/>
      <c r="BY79" s="119"/>
      <c r="BZ79" s="119"/>
      <c r="CA79" s="119"/>
      <c r="CB79" s="119"/>
    </row>
    <row r="80" spans="1:80" ht="14.25" x14ac:dyDescent="0.2">
      <c r="A80" s="294" t="s">
        <v>386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4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4"/>
      <c r="CB80" s="294"/>
    </row>
    <row r="81" spans="1:80" ht="14.25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</row>
    <row r="82" spans="1:80" ht="19.5" customHeight="1" x14ac:dyDescent="0.2">
      <c r="A82" s="339" t="s">
        <v>19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23" t="s">
        <v>170</v>
      </c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</row>
    <row r="83" spans="1:80" ht="8.2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ht="18" customHeight="1" x14ac:dyDescent="0.2">
      <c r="A84" s="10" t="s">
        <v>21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323" t="s">
        <v>120</v>
      </c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</row>
    <row r="85" spans="1:80" ht="13.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ht="21.75" customHeight="1" x14ac:dyDescent="0.25">
      <c r="A86" s="10" t="s">
        <v>23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325" t="s">
        <v>171</v>
      </c>
      <c r="AI86" s="325"/>
      <c r="AJ86" s="325"/>
      <c r="AK86" s="325"/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5"/>
      <c r="BB86" s="325"/>
      <c r="BC86" s="325"/>
      <c r="BD86" s="325"/>
      <c r="BE86" s="325"/>
      <c r="BF86" s="325"/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  <c r="BV86" s="325"/>
      <c r="BW86" s="325"/>
      <c r="BX86" s="325"/>
      <c r="BY86" s="325"/>
      <c r="BZ86" s="325"/>
      <c r="CA86" s="325"/>
      <c r="CB86" s="325"/>
    </row>
    <row r="87" spans="1:80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</row>
    <row r="88" spans="1:80" ht="10.5" customHeight="1" x14ac:dyDescent="0.2">
      <c r="A88" s="375" t="s">
        <v>25</v>
      </c>
      <c r="B88" s="376"/>
      <c r="C88" s="376"/>
      <c r="D88" s="377"/>
      <c r="E88" s="359" t="s">
        <v>26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359" t="s">
        <v>50</v>
      </c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359" t="s">
        <v>51</v>
      </c>
      <c r="AX88" s="199"/>
      <c r="AY88" s="199"/>
      <c r="AZ88" s="199"/>
      <c r="BA88" s="199"/>
      <c r="BB88" s="199"/>
      <c r="BC88" s="199"/>
      <c r="BD88" s="199"/>
      <c r="BE88" s="359" t="s">
        <v>52</v>
      </c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</row>
    <row r="89" spans="1:80" ht="16.5" customHeight="1" x14ac:dyDescent="0.2">
      <c r="A89" s="378"/>
      <c r="B89" s="379"/>
      <c r="C89" s="379"/>
      <c r="D89" s="380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</row>
    <row r="90" spans="1:80" s="29" customFormat="1" ht="14.25" customHeight="1" x14ac:dyDescent="0.15">
      <c r="A90" s="378"/>
      <c r="B90" s="379"/>
      <c r="C90" s="379"/>
      <c r="D90" s="380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359" t="s">
        <v>201</v>
      </c>
      <c r="BF90" s="199"/>
      <c r="BG90" s="199"/>
      <c r="BH90" s="199"/>
      <c r="BI90" s="199"/>
      <c r="BJ90" s="199"/>
      <c r="BK90" s="199"/>
      <c r="BL90" s="199"/>
      <c r="BM90" s="199"/>
      <c r="BN90" s="199"/>
      <c r="BO90" s="359" t="s">
        <v>199</v>
      </c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</row>
    <row r="91" spans="1:80" ht="13.15" customHeight="1" x14ac:dyDescent="0.2">
      <c r="A91" s="381"/>
      <c r="B91" s="382"/>
      <c r="C91" s="382"/>
      <c r="D91" s="383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385" t="s">
        <v>394</v>
      </c>
      <c r="BP91" s="386"/>
      <c r="BQ91" s="386"/>
      <c r="BR91" s="386"/>
      <c r="BS91" s="386"/>
      <c r="BT91" s="386"/>
      <c r="BU91" s="386"/>
      <c r="BV91" s="387"/>
      <c r="BW91" s="385" t="s">
        <v>415</v>
      </c>
      <c r="BX91" s="386"/>
      <c r="BY91" s="386"/>
      <c r="BZ91" s="386"/>
      <c r="CA91" s="386"/>
      <c r="CB91" s="386"/>
    </row>
    <row r="92" spans="1:80" ht="15" x14ac:dyDescent="0.2">
      <c r="A92" s="401">
        <v>1</v>
      </c>
      <c r="B92" s="402"/>
      <c r="C92" s="402"/>
      <c r="D92" s="403"/>
      <c r="E92" s="357">
        <v>2</v>
      </c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357">
        <v>3</v>
      </c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404">
        <v>4</v>
      </c>
      <c r="AX92" s="405"/>
      <c r="AY92" s="405"/>
      <c r="AZ92" s="405"/>
      <c r="BA92" s="405"/>
      <c r="BB92" s="405"/>
      <c r="BC92" s="405"/>
      <c r="BD92" s="406"/>
      <c r="BE92" s="404">
        <v>5</v>
      </c>
      <c r="BF92" s="405"/>
      <c r="BG92" s="405"/>
      <c r="BH92" s="405"/>
      <c r="BI92" s="405"/>
      <c r="BJ92" s="405"/>
      <c r="BK92" s="405"/>
      <c r="BL92" s="405"/>
      <c r="BM92" s="405"/>
      <c r="BN92" s="406"/>
      <c r="BO92" s="404">
        <v>6</v>
      </c>
      <c r="BP92" s="405"/>
      <c r="BQ92" s="405"/>
      <c r="BR92" s="405"/>
      <c r="BS92" s="405"/>
      <c r="BT92" s="405"/>
      <c r="BU92" s="405"/>
      <c r="BV92" s="406"/>
      <c r="BW92" s="404">
        <v>7</v>
      </c>
      <c r="BX92" s="405"/>
      <c r="BY92" s="405"/>
      <c r="BZ92" s="405"/>
      <c r="CA92" s="405"/>
      <c r="CB92" s="406"/>
    </row>
    <row r="93" spans="1:80" ht="25.5" customHeight="1" x14ac:dyDescent="0.25">
      <c r="A93" s="398" t="s">
        <v>108</v>
      </c>
      <c r="B93" s="399"/>
      <c r="C93" s="399"/>
      <c r="D93" s="400"/>
      <c r="E93" s="407" t="s">
        <v>387</v>
      </c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9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358">
        <v>1</v>
      </c>
      <c r="AX93" s="390"/>
      <c r="AY93" s="390"/>
      <c r="AZ93" s="390"/>
      <c r="BA93" s="390"/>
      <c r="BB93" s="390"/>
      <c r="BC93" s="390"/>
      <c r="BD93" s="390"/>
      <c r="BE93" s="340">
        <f>30000+4984.4</f>
        <v>34984.400000000001</v>
      </c>
      <c r="BF93" s="341"/>
      <c r="BG93" s="341"/>
      <c r="BH93" s="341"/>
      <c r="BI93" s="341"/>
      <c r="BJ93" s="341"/>
      <c r="BK93" s="341"/>
      <c r="BL93" s="341"/>
      <c r="BM93" s="341"/>
      <c r="BN93" s="341"/>
      <c r="BO93" s="340">
        <v>30000</v>
      </c>
      <c r="BP93" s="341"/>
      <c r="BQ93" s="341"/>
      <c r="BR93" s="341"/>
      <c r="BS93" s="341"/>
      <c r="BT93" s="341"/>
      <c r="BU93" s="341"/>
      <c r="BV93" s="341"/>
      <c r="BW93" s="340">
        <v>30000</v>
      </c>
      <c r="BX93" s="341"/>
      <c r="BY93" s="341"/>
      <c r="BZ93" s="341"/>
      <c r="CA93" s="341"/>
      <c r="CB93" s="341"/>
    </row>
    <row r="94" spans="1:80" ht="15.75" customHeight="1" x14ac:dyDescent="0.25">
      <c r="A94" s="398"/>
      <c r="B94" s="399"/>
      <c r="C94" s="399"/>
      <c r="D94" s="400"/>
      <c r="E94" s="446" t="s">
        <v>31</v>
      </c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8" t="s">
        <v>5</v>
      </c>
      <c r="AJ94" s="632"/>
      <c r="AK94" s="632"/>
      <c r="AL94" s="632"/>
      <c r="AM94" s="632"/>
      <c r="AN94" s="632"/>
      <c r="AO94" s="632"/>
      <c r="AP94" s="632"/>
      <c r="AQ94" s="632"/>
      <c r="AR94" s="632"/>
      <c r="AS94" s="632"/>
      <c r="AT94" s="632"/>
      <c r="AU94" s="632"/>
      <c r="AV94" s="632"/>
      <c r="AW94" s="450" t="s">
        <v>5</v>
      </c>
      <c r="AX94" s="435"/>
      <c r="AY94" s="435"/>
      <c r="AZ94" s="435"/>
      <c r="BA94" s="435"/>
      <c r="BB94" s="435"/>
      <c r="BC94" s="435"/>
      <c r="BD94" s="435" t="s">
        <v>5</v>
      </c>
      <c r="BE94" s="411">
        <f>BE93</f>
        <v>34984.400000000001</v>
      </c>
      <c r="BF94" s="384"/>
      <c r="BG94" s="384"/>
      <c r="BH94" s="384"/>
      <c r="BI94" s="384"/>
      <c r="BJ94" s="384"/>
      <c r="BK94" s="384"/>
      <c r="BL94" s="384"/>
      <c r="BM94" s="384"/>
      <c r="BN94" s="384" t="e">
        <f>SUM(#REF!)</f>
        <v>#REF!</v>
      </c>
      <c r="BO94" s="411">
        <f>BO93</f>
        <v>30000</v>
      </c>
      <c r="BP94" s="384"/>
      <c r="BQ94" s="384"/>
      <c r="BR94" s="384"/>
      <c r="BS94" s="384"/>
      <c r="BT94" s="384"/>
      <c r="BU94" s="384"/>
      <c r="BV94" s="384"/>
      <c r="BW94" s="411">
        <f>BW93</f>
        <v>30000</v>
      </c>
      <c r="BX94" s="384"/>
      <c r="BY94" s="384"/>
      <c r="BZ94" s="384"/>
      <c r="CA94" s="384"/>
      <c r="CB94" s="384"/>
    </row>
    <row r="95" spans="1:80" ht="8.25" customHeight="1" x14ac:dyDescent="0.25">
      <c r="A95" s="21"/>
      <c r="B95" s="21"/>
      <c r="C95" s="21"/>
      <c r="D95" s="21"/>
      <c r="E95" s="47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37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23"/>
      <c r="AX95" s="39"/>
      <c r="AY95" s="39"/>
      <c r="AZ95" s="39"/>
      <c r="BA95" s="39"/>
      <c r="BB95" s="39"/>
      <c r="BC95" s="39"/>
      <c r="BD95" s="39"/>
      <c r="BE95" s="117"/>
      <c r="BF95" s="119"/>
      <c r="BG95" s="119"/>
      <c r="BH95" s="119"/>
      <c r="BI95" s="119"/>
      <c r="BJ95" s="119"/>
      <c r="BK95" s="119"/>
      <c r="BL95" s="119"/>
      <c r="BM95" s="119"/>
      <c r="BN95" s="119"/>
      <c r="BO95" s="117"/>
      <c r="BP95" s="119"/>
      <c r="BQ95" s="119"/>
      <c r="BR95" s="119"/>
      <c r="BS95" s="119"/>
      <c r="BT95" s="119"/>
      <c r="BU95" s="119"/>
      <c r="BV95" s="119"/>
      <c r="BW95" s="117"/>
      <c r="BX95" s="119"/>
      <c r="BY95" s="119"/>
      <c r="BZ95" s="119"/>
      <c r="CA95" s="119"/>
      <c r="CB95" s="119"/>
    </row>
    <row r="96" spans="1:80" ht="20.25" customHeight="1" x14ac:dyDescent="0.2">
      <c r="A96" s="352" t="s">
        <v>152</v>
      </c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52"/>
      <c r="BE96" s="352"/>
      <c r="BF96" s="352"/>
      <c r="BG96" s="352"/>
      <c r="BH96" s="352"/>
      <c r="BI96" s="352"/>
      <c r="BJ96" s="352"/>
      <c r="BK96" s="352"/>
      <c r="BL96" s="352"/>
      <c r="BM96" s="352"/>
      <c r="BN96" s="352"/>
      <c r="BO96" s="352"/>
      <c r="BP96" s="352"/>
      <c r="BQ96" s="352"/>
      <c r="BR96" s="352"/>
      <c r="BS96" s="352"/>
      <c r="BT96" s="352"/>
      <c r="BU96" s="352"/>
      <c r="BV96" s="352"/>
      <c r="BW96" s="352"/>
      <c r="BX96" s="352"/>
      <c r="BY96" s="352"/>
      <c r="BZ96" s="352"/>
      <c r="CA96" s="352"/>
      <c r="CB96" s="352"/>
    </row>
    <row r="97" spans="1:80" ht="11.2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</row>
    <row r="98" spans="1:80" ht="14.25" x14ac:dyDescent="0.2">
      <c r="A98" s="339" t="s">
        <v>19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23" t="s">
        <v>170</v>
      </c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</row>
    <row r="99" spans="1:80" ht="9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80" ht="13.5" customHeight="1" x14ac:dyDescent="0.2">
      <c r="A100" s="10" t="s">
        <v>21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323" t="s">
        <v>36</v>
      </c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</row>
    <row r="101" spans="1:80" ht="6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</row>
    <row r="102" spans="1:80" ht="17.25" customHeight="1" x14ac:dyDescent="0.25">
      <c r="A102" s="10" t="s">
        <v>23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325" t="s">
        <v>171</v>
      </c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  <c r="BV102" s="325"/>
      <c r="BW102" s="325"/>
      <c r="BX102" s="325"/>
      <c r="BY102" s="325"/>
      <c r="BZ102" s="325"/>
      <c r="CA102" s="325"/>
      <c r="CB102" s="325"/>
    </row>
    <row r="103" spans="1:80" ht="7.5" customHeight="1" x14ac:dyDescent="0.2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</row>
    <row r="104" spans="1:80" ht="29.25" customHeight="1" x14ac:dyDescent="0.2">
      <c r="A104" s="294" t="s">
        <v>174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4"/>
      <c r="BJ104" s="294"/>
      <c r="BK104" s="294"/>
      <c r="BL104" s="294"/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4"/>
      <c r="CA104" s="294"/>
      <c r="CB104" s="294"/>
    </row>
    <row r="105" spans="1:80" ht="8.25" customHeight="1" x14ac:dyDescent="0.2"/>
    <row r="106" spans="1:80" ht="10.5" customHeight="1" x14ac:dyDescent="0.2">
      <c r="A106" s="375" t="s">
        <v>25</v>
      </c>
      <c r="B106" s="376"/>
      <c r="C106" s="376"/>
      <c r="D106" s="377"/>
      <c r="E106" s="359" t="s">
        <v>26</v>
      </c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359" t="s">
        <v>50</v>
      </c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359" t="s">
        <v>51</v>
      </c>
      <c r="AX106" s="199"/>
      <c r="AY106" s="199"/>
      <c r="AZ106" s="199"/>
      <c r="BA106" s="199"/>
      <c r="BB106" s="199"/>
      <c r="BC106" s="199"/>
      <c r="BD106" s="199"/>
      <c r="BE106" s="359" t="s">
        <v>52</v>
      </c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</row>
    <row r="107" spans="1:80" ht="16.5" customHeight="1" x14ac:dyDescent="0.2">
      <c r="A107" s="378"/>
      <c r="B107" s="379"/>
      <c r="C107" s="379"/>
      <c r="D107" s="380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</row>
    <row r="108" spans="1:80" s="29" customFormat="1" ht="14.25" customHeight="1" x14ac:dyDescent="0.15">
      <c r="A108" s="378"/>
      <c r="B108" s="379"/>
      <c r="C108" s="379"/>
      <c r="D108" s="380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359" t="s">
        <v>201</v>
      </c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359" t="s">
        <v>199</v>
      </c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</row>
    <row r="109" spans="1:80" ht="13.15" customHeight="1" x14ac:dyDescent="0.2">
      <c r="A109" s="381"/>
      <c r="B109" s="382"/>
      <c r="C109" s="382"/>
      <c r="D109" s="383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385" t="s">
        <v>394</v>
      </c>
      <c r="BP109" s="386"/>
      <c r="BQ109" s="386"/>
      <c r="BR109" s="386"/>
      <c r="BS109" s="386"/>
      <c r="BT109" s="386"/>
      <c r="BU109" s="386"/>
      <c r="BV109" s="387"/>
      <c r="BW109" s="385" t="s">
        <v>415</v>
      </c>
      <c r="BX109" s="386"/>
      <c r="BY109" s="386"/>
      <c r="BZ109" s="386"/>
      <c r="CA109" s="386"/>
      <c r="CB109" s="386"/>
    </row>
    <row r="110" spans="1:80" ht="15" x14ac:dyDescent="0.2">
      <c r="A110" s="401">
        <v>1</v>
      </c>
      <c r="B110" s="402"/>
      <c r="C110" s="402"/>
      <c r="D110" s="403"/>
      <c r="E110" s="357">
        <v>2</v>
      </c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357">
        <v>3</v>
      </c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404">
        <v>4</v>
      </c>
      <c r="AX110" s="405"/>
      <c r="AY110" s="405"/>
      <c r="AZ110" s="405"/>
      <c r="BA110" s="405"/>
      <c r="BB110" s="405"/>
      <c r="BC110" s="405"/>
      <c r="BD110" s="406"/>
      <c r="BE110" s="404">
        <v>5</v>
      </c>
      <c r="BF110" s="405"/>
      <c r="BG110" s="405"/>
      <c r="BH110" s="405"/>
      <c r="BI110" s="405"/>
      <c r="BJ110" s="405"/>
      <c r="BK110" s="405"/>
      <c r="BL110" s="405"/>
      <c r="BM110" s="405"/>
      <c r="BN110" s="406"/>
      <c r="BO110" s="404">
        <v>6</v>
      </c>
      <c r="BP110" s="405"/>
      <c r="BQ110" s="405"/>
      <c r="BR110" s="405"/>
      <c r="BS110" s="405"/>
      <c r="BT110" s="405"/>
      <c r="BU110" s="405"/>
      <c r="BV110" s="406"/>
      <c r="BW110" s="404">
        <v>7</v>
      </c>
      <c r="BX110" s="405"/>
      <c r="BY110" s="405"/>
      <c r="BZ110" s="405"/>
      <c r="CA110" s="405"/>
      <c r="CB110" s="406"/>
    </row>
    <row r="111" spans="1:80" ht="18.75" customHeight="1" x14ac:dyDescent="0.25">
      <c r="A111" s="398" t="s">
        <v>108</v>
      </c>
      <c r="B111" s="399"/>
      <c r="C111" s="399"/>
      <c r="D111" s="400"/>
      <c r="E111" s="407" t="s">
        <v>448</v>
      </c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9"/>
      <c r="AJ111" s="410"/>
      <c r="AK111" s="410"/>
      <c r="AL111" s="410"/>
      <c r="AM111" s="410"/>
      <c r="AN111" s="410"/>
      <c r="AO111" s="410"/>
      <c r="AP111" s="410"/>
      <c r="AQ111" s="410"/>
      <c r="AR111" s="410"/>
      <c r="AS111" s="410"/>
      <c r="AT111" s="410"/>
      <c r="AU111" s="410"/>
      <c r="AV111" s="410"/>
      <c r="AW111" s="358"/>
      <c r="AX111" s="390"/>
      <c r="AY111" s="390"/>
      <c r="AZ111" s="390"/>
      <c r="BA111" s="390"/>
      <c r="BB111" s="390"/>
      <c r="BC111" s="390"/>
      <c r="BD111" s="390"/>
      <c r="BE111" s="340">
        <v>50000</v>
      </c>
      <c r="BF111" s="341"/>
      <c r="BG111" s="341"/>
      <c r="BH111" s="341"/>
      <c r="BI111" s="341"/>
      <c r="BJ111" s="341"/>
      <c r="BK111" s="341"/>
      <c r="BL111" s="341"/>
      <c r="BM111" s="341"/>
      <c r="BN111" s="341"/>
      <c r="BO111" s="340">
        <v>50000</v>
      </c>
      <c r="BP111" s="341"/>
      <c r="BQ111" s="341"/>
      <c r="BR111" s="341"/>
      <c r="BS111" s="341"/>
      <c r="BT111" s="341"/>
      <c r="BU111" s="341"/>
      <c r="BV111" s="341"/>
      <c r="BW111" s="340">
        <v>50000</v>
      </c>
      <c r="BX111" s="341"/>
      <c r="BY111" s="341"/>
      <c r="BZ111" s="341"/>
      <c r="CA111" s="341"/>
      <c r="CB111" s="341"/>
    </row>
    <row r="112" spans="1:80" ht="15.75" customHeight="1" x14ac:dyDescent="0.25">
      <c r="A112" s="398"/>
      <c r="B112" s="399"/>
      <c r="C112" s="399"/>
      <c r="D112" s="400"/>
      <c r="E112" s="446" t="s">
        <v>31</v>
      </c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  <c r="AI112" s="448" t="s">
        <v>5</v>
      </c>
      <c r="AJ112" s="632"/>
      <c r="AK112" s="632"/>
      <c r="AL112" s="632"/>
      <c r="AM112" s="632"/>
      <c r="AN112" s="632"/>
      <c r="AO112" s="632"/>
      <c r="AP112" s="632"/>
      <c r="AQ112" s="632"/>
      <c r="AR112" s="632"/>
      <c r="AS112" s="632"/>
      <c r="AT112" s="632"/>
      <c r="AU112" s="632"/>
      <c r="AV112" s="632"/>
      <c r="AW112" s="450" t="s">
        <v>5</v>
      </c>
      <c r="AX112" s="435"/>
      <c r="AY112" s="435"/>
      <c r="AZ112" s="435"/>
      <c r="BA112" s="435"/>
      <c r="BB112" s="435"/>
      <c r="BC112" s="435"/>
      <c r="BD112" s="435" t="s">
        <v>5</v>
      </c>
      <c r="BE112" s="411">
        <f>BE111</f>
        <v>50000</v>
      </c>
      <c r="BF112" s="384"/>
      <c r="BG112" s="384"/>
      <c r="BH112" s="384"/>
      <c r="BI112" s="384"/>
      <c r="BJ112" s="384"/>
      <c r="BK112" s="384"/>
      <c r="BL112" s="384"/>
      <c r="BM112" s="384"/>
      <c r="BN112" s="384" t="e">
        <f>SUM(#REF!)</f>
        <v>#REF!</v>
      </c>
      <c r="BO112" s="411">
        <f>BO111</f>
        <v>50000</v>
      </c>
      <c r="BP112" s="384"/>
      <c r="BQ112" s="384"/>
      <c r="BR112" s="384"/>
      <c r="BS112" s="384"/>
      <c r="BT112" s="384"/>
      <c r="BU112" s="384"/>
      <c r="BV112" s="384"/>
      <c r="BW112" s="411">
        <f>BW111</f>
        <v>50000</v>
      </c>
      <c r="BX112" s="384"/>
      <c r="BY112" s="384"/>
      <c r="BZ112" s="384"/>
      <c r="CA112" s="384"/>
      <c r="CB112" s="384"/>
    </row>
    <row r="113" spans="1:80" ht="12.75" customHeight="1" x14ac:dyDescent="0.2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2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</row>
    <row r="114" spans="1:80" ht="16.5" customHeight="1" x14ac:dyDescent="0.2">
      <c r="A114" s="294" t="s">
        <v>459</v>
      </c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4"/>
      <c r="BL114" s="294"/>
      <c r="BM114" s="294"/>
      <c r="BN114" s="294"/>
      <c r="BO114" s="294"/>
      <c r="BP114" s="294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4"/>
      <c r="CB114" s="294"/>
    </row>
    <row r="115" spans="1:80" ht="12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</row>
    <row r="116" spans="1:80" ht="13.15" customHeight="1" x14ac:dyDescent="0.2">
      <c r="A116" s="375" t="s">
        <v>25</v>
      </c>
      <c r="B116" s="376"/>
      <c r="C116" s="376"/>
      <c r="D116" s="377"/>
      <c r="E116" s="359" t="s">
        <v>26</v>
      </c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375" t="s">
        <v>78</v>
      </c>
      <c r="AV116" s="436"/>
      <c r="AW116" s="436"/>
      <c r="AX116" s="436"/>
      <c r="AY116" s="436"/>
      <c r="AZ116" s="436"/>
      <c r="BA116" s="436"/>
      <c r="BB116" s="436"/>
      <c r="BC116" s="437"/>
      <c r="BD116" s="359" t="s">
        <v>79</v>
      </c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</row>
    <row r="117" spans="1:80" ht="15" x14ac:dyDescent="0.2">
      <c r="A117" s="378"/>
      <c r="B117" s="379"/>
      <c r="C117" s="379"/>
      <c r="D117" s="380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438"/>
      <c r="AV117" s="439"/>
      <c r="AW117" s="439"/>
      <c r="AX117" s="439"/>
      <c r="AY117" s="439"/>
      <c r="AZ117" s="439"/>
      <c r="BA117" s="439"/>
      <c r="BB117" s="439"/>
      <c r="BC117" s="440"/>
      <c r="BD117" s="359" t="s">
        <v>201</v>
      </c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359" t="s">
        <v>199</v>
      </c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</row>
    <row r="118" spans="1:80" ht="25.15" customHeight="1" x14ac:dyDescent="0.2">
      <c r="A118" s="381"/>
      <c r="B118" s="382"/>
      <c r="C118" s="382"/>
      <c r="D118" s="383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441"/>
      <c r="AV118" s="442"/>
      <c r="AW118" s="442"/>
      <c r="AX118" s="442"/>
      <c r="AY118" s="442"/>
      <c r="AZ118" s="442"/>
      <c r="BA118" s="442"/>
      <c r="BB118" s="442"/>
      <c r="BC118" s="443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359" t="s">
        <v>394</v>
      </c>
      <c r="BO118" s="199"/>
      <c r="BP118" s="199"/>
      <c r="BQ118" s="199"/>
      <c r="BR118" s="199"/>
      <c r="BS118" s="199"/>
      <c r="BT118" s="199"/>
      <c r="BU118" s="199"/>
      <c r="BV118" s="199"/>
      <c r="BW118" s="385" t="s">
        <v>415</v>
      </c>
      <c r="BX118" s="386"/>
      <c r="BY118" s="386"/>
      <c r="BZ118" s="386"/>
      <c r="CA118" s="386"/>
      <c r="CB118" s="386"/>
    </row>
    <row r="119" spans="1:80" ht="15" x14ac:dyDescent="0.2">
      <c r="A119" s="401">
        <v>1</v>
      </c>
      <c r="B119" s="402"/>
      <c r="C119" s="402"/>
      <c r="D119" s="403"/>
      <c r="E119" s="357">
        <v>2</v>
      </c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401">
        <v>3</v>
      </c>
      <c r="AV119" s="444"/>
      <c r="AW119" s="444"/>
      <c r="AX119" s="444"/>
      <c r="AY119" s="444"/>
      <c r="AZ119" s="444"/>
      <c r="BA119" s="444"/>
      <c r="BB119" s="444"/>
      <c r="BC119" s="445"/>
      <c r="BD119" s="357">
        <v>4</v>
      </c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>
        <v>5</v>
      </c>
      <c r="BO119" s="288"/>
      <c r="BP119" s="288"/>
      <c r="BQ119" s="288"/>
      <c r="BR119" s="288"/>
      <c r="BS119" s="288"/>
      <c r="BT119" s="288"/>
      <c r="BU119" s="288"/>
      <c r="BV119" s="288"/>
      <c r="BW119" s="357">
        <v>6</v>
      </c>
      <c r="BX119" s="288"/>
      <c r="BY119" s="288"/>
      <c r="BZ119" s="288"/>
      <c r="CA119" s="288"/>
      <c r="CB119" s="288"/>
    </row>
    <row r="120" spans="1:80" ht="13.5" customHeight="1" x14ac:dyDescent="0.25">
      <c r="A120" s="398" t="s">
        <v>108</v>
      </c>
      <c r="B120" s="399"/>
      <c r="C120" s="399"/>
      <c r="D120" s="400"/>
      <c r="E120" s="388" t="s">
        <v>207</v>
      </c>
      <c r="F120" s="576"/>
      <c r="G120" s="576"/>
      <c r="H120" s="576"/>
      <c r="I120" s="576"/>
      <c r="J120" s="576"/>
      <c r="K120" s="576"/>
      <c r="L120" s="576"/>
      <c r="M120" s="576"/>
      <c r="N120" s="576"/>
      <c r="O120" s="576"/>
      <c r="P120" s="576"/>
      <c r="Q120" s="576"/>
      <c r="R120" s="576"/>
      <c r="S120" s="576"/>
      <c r="T120" s="576"/>
      <c r="U120" s="576"/>
      <c r="V120" s="576"/>
      <c r="W120" s="576"/>
      <c r="X120" s="576"/>
      <c r="Y120" s="576"/>
      <c r="Z120" s="576"/>
      <c r="AA120" s="576"/>
      <c r="AB120" s="576"/>
      <c r="AC120" s="576"/>
      <c r="AD120" s="576"/>
      <c r="AE120" s="576"/>
      <c r="AF120" s="576"/>
      <c r="AG120" s="576"/>
      <c r="AH120" s="576"/>
      <c r="AI120" s="576"/>
      <c r="AJ120" s="576"/>
      <c r="AK120" s="576"/>
      <c r="AL120" s="576"/>
      <c r="AM120" s="576"/>
      <c r="AN120" s="576"/>
      <c r="AO120" s="576"/>
      <c r="AP120" s="576"/>
      <c r="AQ120" s="576"/>
      <c r="AR120" s="576"/>
      <c r="AS120" s="576"/>
      <c r="AT120" s="576"/>
      <c r="AU120" s="421">
        <v>1</v>
      </c>
      <c r="AV120" s="577"/>
      <c r="AW120" s="577"/>
      <c r="AX120" s="577"/>
      <c r="AY120" s="577"/>
      <c r="AZ120" s="577"/>
      <c r="BA120" s="577"/>
      <c r="BB120" s="577"/>
      <c r="BC120" s="423"/>
      <c r="BD120" s="340">
        <v>1090000</v>
      </c>
      <c r="BE120" s="340"/>
      <c r="BF120" s="340"/>
      <c r="BG120" s="340"/>
      <c r="BH120" s="340"/>
      <c r="BI120" s="340"/>
      <c r="BJ120" s="340"/>
      <c r="BK120" s="340"/>
      <c r="BL120" s="340"/>
      <c r="BM120" s="340"/>
      <c r="BN120" s="340">
        <v>1090000</v>
      </c>
      <c r="BO120" s="341"/>
      <c r="BP120" s="341"/>
      <c r="BQ120" s="341"/>
      <c r="BR120" s="341"/>
      <c r="BS120" s="341"/>
      <c r="BT120" s="341"/>
      <c r="BU120" s="341"/>
      <c r="BV120" s="341"/>
      <c r="BW120" s="340">
        <v>1090000</v>
      </c>
      <c r="BX120" s="341"/>
      <c r="BY120" s="341"/>
      <c r="BZ120" s="341"/>
      <c r="CA120" s="341"/>
      <c r="CB120" s="341"/>
    </row>
    <row r="121" spans="1:80" ht="15" x14ac:dyDescent="0.25">
      <c r="A121" s="398" t="s">
        <v>110</v>
      </c>
      <c r="B121" s="399"/>
      <c r="C121" s="399"/>
      <c r="D121" s="400"/>
      <c r="E121" s="388" t="s">
        <v>156</v>
      </c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6"/>
      <c r="AF121" s="576"/>
      <c r="AG121" s="576"/>
      <c r="AH121" s="576"/>
      <c r="AI121" s="576"/>
      <c r="AJ121" s="576"/>
      <c r="AK121" s="576"/>
      <c r="AL121" s="576"/>
      <c r="AM121" s="576"/>
      <c r="AN121" s="576"/>
      <c r="AO121" s="576"/>
      <c r="AP121" s="576"/>
      <c r="AQ121" s="576"/>
      <c r="AR121" s="576"/>
      <c r="AS121" s="576"/>
      <c r="AT121" s="576"/>
      <c r="AU121" s="421">
        <v>1</v>
      </c>
      <c r="AV121" s="577"/>
      <c r="AW121" s="577"/>
      <c r="AX121" s="577"/>
      <c r="AY121" s="577"/>
      <c r="AZ121" s="577"/>
      <c r="BA121" s="577"/>
      <c r="BB121" s="577"/>
      <c r="BC121" s="423"/>
      <c r="BD121" s="340">
        <v>30000</v>
      </c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>
        <v>30000</v>
      </c>
      <c r="BO121" s="341"/>
      <c r="BP121" s="341"/>
      <c r="BQ121" s="341"/>
      <c r="BR121" s="341"/>
      <c r="BS121" s="341"/>
      <c r="BT121" s="341"/>
      <c r="BU121" s="341"/>
      <c r="BV121" s="341"/>
      <c r="BW121" s="340">
        <v>30000</v>
      </c>
      <c r="BX121" s="341"/>
      <c r="BY121" s="341"/>
      <c r="BZ121" s="341"/>
      <c r="CA121" s="341"/>
      <c r="CB121" s="473"/>
    </row>
    <row r="122" spans="1:80" ht="13.15" hidden="1" customHeight="1" x14ac:dyDescent="0.25">
      <c r="A122" s="398">
        <v>3</v>
      </c>
      <c r="B122" s="399"/>
      <c r="C122" s="399"/>
      <c r="D122" s="400"/>
      <c r="E122" s="388" t="s">
        <v>392</v>
      </c>
      <c r="F122" s="576"/>
      <c r="G122" s="576"/>
      <c r="H122" s="576"/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  <c r="AB122" s="576"/>
      <c r="AC122" s="576"/>
      <c r="AD122" s="576"/>
      <c r="AE122" s="576"/>
      <c r="AF122" s="576"/>
      <c r="AG122" s="576"/>
      <c r="AH122" s="576"/>
      <c r="AI122" s="576"/>
      <c r="AJ122" s="576"/>
      <c r="AK122" s="576"/>
      <c r="AL122" s="576"/>
      <c r="AM122" s="576"/>
      <c r="AN122" s="576"/>
      <c r="AO122" s="576"/>
      <c r="AP122" s="576"/>
      <c r="AQ122" s="576"/>
      <c r="AR122" s="576"/>
      <c r="AS122" s="576"/>
      <c r="AT122" s="576"/>
      <c r="AU122" s="421">
        <v>1</v>
      </c>
      <c r="AV122" s="577"/>
      <c r="AW122" s="577"/>
      <c r="AX122" s="577"/>
      <c r="AY122" s="577"/>
      <c r="AZ122" s="577"/>
      <c r="BA122" s="577"/>
      <c r="BB122" s="577"/>
      <c r="BC122" s="423"/>
      <c r="BD122" s="340"/>
      <c r="BE122" s="340"/>
      <c r="BF122" s="340"/>
      <c r="BG122" s="340"/>
      <c r="BH122" s="340"/>
      <c r="BI122" s="340"/>
      <c r="BJ122" s="340"/>
      <c r="BK122" s="340"/>
      <c r="BL122" s="340"/>
      <c r="BM122" s="340"/>
      <c r="BN122" s="340"/>
      <c r="BO122" s="341"/>
      <c r="BP122" s="341"/>
      <c r="BQ122" s="341"/>
      <c r="BR122" s="341"/>
      <c r="BS122" s="341"/>
      <c r="BT122" s="341"/>
      <c r="BU122" s="341"/>
      <c r="BV122" s="341"/>
      <c r="BW122" s="340"/>
      <c r="BX122" s="341"/>
      <c r="BY122" s="341"/>
      <c r="BZ122" s="341"/>
      <c r="CA122" s="341"/>
      <c r="CB122" s="473"/>
    </row>
    <row r="123" spans="1:80" ht="15" hidden="1" x14ac:dyDescent="0.25">
      <c r="A123" s="398" t="s">
        <v>158</v>
      </c>
      <c r="B123" s="399"/>
      <c r="C123" s="399"/>
      <c r="D123" s="400"/>
      <c r="E123" s="388" t="s">
        <v>393</v>
      </c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6"/>
      <c r="AK123" s="576"/>
      <c r="AL123" s="576"/>
      <c r="AM123" s="576"/>
      <c r="AN123" s="576"/>
      <c r="AO123" s="576"/>
      <c r="AP123" s="576"/>
      <c r="AQ123" s="576"/>
      <c r="AR123" s="576"/>
      <c r="AS123" s="576"/>
      <c r="AT123" s="576"/>
      <c r="AU123" s="421">
        <v>1</v>
      </c>
      <c r="AV123" s="577"/>
      <c r="AW123" s="577"/>
      <c r="AX123" s="577"/>
      <c r="AY123" s="577"/>
      <c r="AZ123" s="577"/>
      <c r="BA123" s="577"/>
      <c r="BB123" s="577"/>
      <c r="BC123" s="423"/>
      <c r="BD123" s="340"/>
      <c r="BE123" s="340"/>
      <c r="BF123" s="340"/>
      <c r="BG123" s="340"/>
      <c r="BH123" s="340"/>
      <c r="BI123" s="340"/>
      <c r="BJ123" s="340"/>
      <c r="BK123" s="340"/>
      <c r="BL123" s="340"/>
      <c r="BM123" s="340"/>
      <c r="BN123" s="340"/>
      <c r="BO123" s="341"/>
      <c r="BP123" s="341"/>
      <c r="BQ123" s="341"/>
      <c r="BR123" s="341"/>
      <c r="BS123" s="341"/>
      <c r="BT123" s="341"/>
      <c r="BU123" s="341"/>
      <c r="BV123" s="341"/>
      <c r="BW123" s="340"/>
      <c r="BX123" s="341"/>
      <c r="BY123" s="341"/>
      <c r="BZ123" s="341"/>
      <c r="CA123" s="341"/>
      <c r="CB123" s="473"/>
    </row>
    <row r="124" spans="1:80" ht="15" x14ac:dyDescent="0.25">
      <c r="A124" s="392"/>
      <c r="B124" s="393"/>
      <c r="C124" s="393"/>
      <c r="D124" s="394"/>
      <c r="E124" s="395" t="s">
        <v>31</v>
      </c>
      <c r="F124" s="699"/>
      <c r="G124" s="699"/>
      <c r="H124" s="699"/>
      <c r="I124" s="699"/>
      <c r="J124" s="699"/>
      <c r="K124" s="699"/>
      <c r="L124" s="699"/>
      <c r="M124" s="699"/>
      <c r="N124" s="699"/>
      <c r="O124" s="699"/>
      <c r="P124" s="699"/>
      <c r="Q124" s="699"/>
      <c r="R124" s="699"/>
      <c r="S124" s="699"/>
      <c r="T124" s="699"/>
      <c r="U124" s="699"/>
      <c r="V124" s="699"/>
      <c r="W124" s="699"/>
      <c r="X124" s="699"/>
      <c r="Y124" s="699"/>
      <c r="Z124" s="699"/>
      <c r="AA124" s="699"/>
      <c r="AB124" s="699"/>
      <c r="AC124" s="699"/>
      <c r="AD124" s="699"/>
      <c r="AE124" s="699"/>
      <c r="AF124" s="699"/>
      <c r="AG124" s="699"/>
      <c r="AH124" s="699"/>
      <c r="AI124" s="699"/>
      <c r="AJ124" s="699"/>
      <c r="AK124" s="699"/>
      <c r="AL124" s="699"/>
      <c r="AM124" s="699"/>
      <c r="AN124" s="699"/>
      <c r="AO124" s="699"/>
      <c r="AP124" s="699"/>
      <c r="AQ124" s="699"/>
      <c r="AR124" s="699"/>
      <c r="AS124" s="699"/>
      <c r="AT124" s="699"/>
      <c r="AU124" s="450" t="s">
        <v>5</v>
      </c>
      <c r="AV124" s="435"/>
      <c r="AW124" s="435"/>
      <c r="AX124" s="435"/>
      <c r="AY124" s="435"/>
      <c r="AZ124" s="435"/>
      <c r="BA124" s="435"/>
      <c r="BB124" s="435"/>
      <c r="BC124" s="435"/>
      <c r="BD124" s="586">
        <f>SUM(BD120:BM123)</f>
        <v>1120000</v>
      </c>
      <c r="BE124" s="587"/>
      <c r="BF124" s="587"/>
      <c r="BG124" s="587"/>
      <c r="BH124" s="587"/>
      <c r="BI124" s="587"/>
      <c r="BJ124" s="587"/>
      <c r="BK124" s="587"/>
      <c r="BL124" s="587"/>
      <c r="BM124" s="588"/>
      <c r="BN124" s="586">
        <f>BN120+BN121</f>
        <v>1120000</v>
      </c>
      <c r="BO124" s="697"/>
      <c r="BP124" s="697"/>
      <c r="BQ124" s="697"/>
      <c r="BR124" s="697"/>
      <c r="BS124" s="697"/>
      <c r="BT124" s="697"/>
      <c r="BU124" s="697"/>
      <c r="BV124" s="698"/>
      <c r="BW124" s="586">
        <f>BW120+BW121</f>
        <v>1120000</v>
      </c>
      <c r="BX124" s="697"/>
      <c r="BY124" s="697"/>
      <c r="BZ124" s="697"/>
      <c r="CA124" s="697"/>
      <c r="CB124" s="697"/>
    </row>
    <row r="125" spans="1:80" ht="8.25" customHeight="1" x14ac:dyDescent="0.2"/>
    <row r="126" spans="1:80" ht="14.25" x14ac:dyDescent="0.2">
      <c r="A126" s="352" t="s">
        <v>460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2"/>
      <c r="AY126" s="352"/>
      <c r="AZ126" s="352"/>
      <c r="BA126" s="352"/>
      <c r="BB126" s="352"/>
      <c r="BC126" s="352"/>
      <c r="BD126" s="352"/>
      <c r="BE126" s="352"/>
      <c r="BF126" s="352"/>
      <c r="BG126" s="352"/>
      <c r="BH126" s="352"/>
      <c r="BI126" s="352"/>
      <c r="BJ126" s="352"/>
      <c r="BK126" s="352"/>
      <c r="BL126" s="352"/>
      <c r="BM126" s="352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2"/>
      <c r="CA126" s="352"/>
      <c r="CB126" s="352"/>
    </row>
    <row r="127" spans="1:80" ht="14.2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</row>
    <row r="128" spans="1:80" ht="15" x14ac:dyDescent="0.2">
      <c r="A128" s="375" t="s">
        <v>25</v>
      </c>
      <c r="B128" s="376"/>
      <c r="C128" s="376"/>
      <c r="D128" s="377"/>
      <c r="E128" s="359" t="s">
        <v>26</v>
      </c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359" t="s">
        <v>161</v>
      </c>
      <c r="AO128" s="199"/>
      <c r="AP128" s="199"/>
      <c r="AQ128" s="199"/>
      <c r="AR128" s="199"/>
      <c r="AS128" s="199"/>
      <c r="AT128" s="199"/>
      <c r="AU128" s="359" t="s">
        <v>162</v>
      </c>
      <c r="AV128" s="199"/>
      <c r="AW128" s="199"/>
      <c r="AX128" s="199"/>
      <c r="AY128" s="199"/>
      <c r="AZ128" s="199"/>
      <c r="BA128" s="199"/>
      <c r="BB128" s="199"/>
      <c r="BC128" s="199"/>
      <c r="BD128" s="359" t="s">
        <v>206</v>
      </c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</row>
    <row r="129" spans="1:80" ht="15" customHeight="1" x14ac:dyDescent="0.2">
      <c r="A129" s="378"/>
      <c r="B129" s="379"/>
      <c r="C129" s="379"/>
      <c r="D129" s="380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359" t="s">
        <v>201</v>
      </c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359" t="s">
        <v>199</v>
      </c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</row>
    <row r="130" spans="1:80" ht="15" customHeight="1" x14ac:dyDescent="0.2">
      <c r="A130" s="381"/>
      <c r="B130" s="382"/>
      <c r="C130" s="382"/>
      <c r="D130" s="383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359" t="s">
        <v>394</v>
      </c>
      <c r="BO130" s="199"/>
      <c r="BP130" s="199"/>
      <c r="BQ130" s="199"/>
      <c r="BR130" s="199"/>
      <c r="BS130" s="199"/>
      <c r="BT130" s="199"/>
      <c r="BU130" s="199"/>
      <c r="BV130" s="199"/>
      <c r="BW130" s="385" t="s">
        <v>415</v>
      </c>
      <c r="BX130" s="386"/>
      <c r="BY130" s="386"/>
      <c r="BZ130" s="386"/>
      <c r="CA130" s="386"/>
      <c r="CB130" s="386"/>
    </row>
    <row r="131" spans="1:80" ht="15" x14ac:dyDescent="0.2">
      <c r="A131" s="401">
        <v>1</v>
      </c>
      <c r="B131" s="402"/>
      <c r="C131" s="402"/>
      <c r="D131" s="403"/>
      <c r="E131" s="357">
        <v>2</v>
      </c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357">
        <v>3</v>
      </c>
      <c r="AO131" s="288"/>
      <c r="AP131" s="288"/>
      <c r="AQ131" s="288"/>
      <c r="AR131" s="288"/>
      <c r="AS131" s="288"/>
      <c r="AT131" s="288"/>
      <c r="AU131" s="391">
        <v>4</v>
      </c>
      <c r="AV131" s="391"/>
      <c r="AW131" s="391"/>
      <c r="AX131" s="391"/>
      <c r="AY131" s="391"/>
      <c r="AZ131" s="391"/>
      <c r="BA131" s="391"/>
      <c r="BB131" s="391"/>
      <c r="BC131" s="391"/>
      <c r="BD131" s="391">
        <v>5</v>
      </c>
      <c r="BE131" s="391"/>
      <c r="BF131" s="391"/>
      <c r="BG131" s="391"/>
      <c r="BH131" s="391"/>
      <c r="BI131" s="391"/>
      <c r="BJ131" s="391"/>
      <c r="BK131" s="391"/>
      <c r="BL131" s="391"/>
      <c r="BM131" s="391"/>
      <c r="BN131" s="391">
        <v>6</v>
      </c>
      <c r="BO131" s="391"/>
      <c r="BP131" s="391"/>
      <c r="BQ131" s="391"/>
      <c r="BR131" s="391"/>
      <c r="BS131" s="391"/>
      <c r="BT131" s="391"/>
      <c r="BU131" s="391"/>
      <c r="BV131" s="391"/>
      <c r="BW131" s="391">
        <v>7</v>
      </c>
      <c r="BX131" s="391"/>
      <c r="BY131" s="391"/>
      <c r="BZ131" s="391"/>
      <c r="CA131" s="391"/>
      <c r="CB131" s="391"/>
    </row>
    <row r="132" spans="1:80" ht="15" hidden="1" x14ac:dyDescent="0.2">
      <c r="A132" s="398" t="s">
        <v>108</v>
      </c>
      <c r="B132" s="399"/>
      <c r="C132" s="399"/>
      <c r="D132" s="400"/>
      <c r="E132" s="633" t="s">
        <v>164</v>
      </c>
      <c r="F132" s="634"/>
      <c r="G132" s="634"/>
      <c r="H132" s="634"/>
      <c r="I132" s="634"/>
      <c r="J132" s="634"/>
      <c r="K132" s="634"/>
      <c r="L132" s="634"/>
      <c r="M132" s="634"/>
      <c r="N132" s="634"/>
      <c r="O132" s="634"/>
      <c r="P132" s="634"/>
      <c r="Q132" s="634"/>
      <c r="R132" s="634"/>
      <c r="S132" s="634"/>
      <c r="T132" s="634"/>
      <c r="U132" s="634"/>
      <c r="V132" s="634"/>
      <c r="W132" s="634"/>
      <c r="X132" s="634"/>
      <c r="Y132" s="634"/>
      <c r="Z132" s="634"/>
      <c r="AA132" s="634"/>
      <c r="AB132" s="634"/>
      <c r="AC132" s="634"/>
      <c r="AD132" s="634"/>
      <c r="AE132" s="634"/>
      <c r="AF132" s="634"/>
      <c r="AG132" s="634"/>
      <c r="AH132" s="634"/>
      <c r="AI132" s="634"/>
      <c r="AJ132" s="634"/>
      <c r="AK132" s="634"/>
      <c r="AL132" s="634"/>
      <c r="AM132" s="634"/>
      <c r="AN132" s="357"/>
      <c r="AO132" s="288"/>
      <c r="AP132" s="288"/>
      <c r="AQ132" s="288"/>
      <c r="AR132" s="288"/>
      <c r="AS132" s="288"/>
      <c r="AT132" s="288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1"/>
      <c r="BS132" s="391"/>
      <c r="BT132" s="391"/>
      <c r="BU132" s="391"/>
      <c r="BV132" s="391"/>
      <c r="BW132" s="391"/>
      <c r="BX132" s="391"/>
      <c r="BY132" s="391"/>
      <c r="BZ132" s="391"/>
      <c r="CA132" s="391"/>
      <c r="CB132" s="391"/>
    </row>
    <row r="133" spans="1:80" ht="15" x14ac:dyDescent="0.2">
      <c r="A133" s="398" t="s">
        <v>108</v>
      </c>
      <c r="B133" s="399"/>
      <c r="C133" s="399"/>
      <c r="D133" s="400"/>
      <c r="E133" s="633" t="s">
        <v>446</v>
      </c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4"/>
      <c r="R133" s="634"/>
      <c r="S133" s="634"/>
      <c r="T133" s="634"/>
      <c r="U133" s="634"/>
      <c r="V133" s="634"/>
      <c r="W133" s="634"/>
      <c r="X133" s="634"/>
      <c r="Y133" s="634"/>
      <c r="Z133" s="634"/>
      <c r="AA133" s="634"/>
      <c r="AB133" s="634"/>
      <c r="AC133" s="634"/>
      <c r="AD133" s="634"/>
      <c r="AE133" s="634"/>
      <c r="AF133" s="634"/>
      <c r="AG133" s="634"/>
      <c r="AH133" s="634"/>
      <c r="AI133" s="634"/>
      <c r="AJ133" s="634"/>
      <c r="AK133" s="634"/>
      <c r="AL133" s="634"/>
      <c r="AM133" s="634"/>
      <c r="AN133" s="357"/>
      <c r="AO133" s="288"/>
      <c r="AP133" s="288"/>
      <c r="AQ133" s="288"/>
      <c r="AR133" s="288"/>
      <c r="AS133" s="288"/>
      <c r="AT133" s="288"/>
      <c r="AU133" s="635"/>
      <c r="AV133" s="635"/>
      <c r="AW133" s="635"/>
      <c r="AX133" s="635"/>
      <c r="AY133" s="635"/>
      <c r="AZ133" s="635"/>
      <c r="BA133" s="635"/>
      <c r="BB133" s="635"/>
      <c r="BC133" s="635"/>
      <c r="BD133" s="472">
        <v>50000</v>
      </c>
      <c r="BE133" s="472"/>
      <c r="BF133" s="472"/>
      <c r="BG133" s="472"/>
      <c r="BH133" s="472"/>
      <c r="BI133" s="472"/>
      <c r="BJ133" s="472"/>
      <c r="BK133" s="472"/>
      <c r="BL133" s="472"/>
      <c r="BM133" s="472"/>
      <c r="BN133" s="472">
        <v>50000</v>
      </c>
      <c r="BO133" s="472"/>
      <c r="BP133" s="472"/>
      <c r="BQ133" s="472"/>
      <c r="BR133" s="472"/>
      <c r="BS133" s="472"/>
      <c r="BT133" s="472"/>
      <c r="BU133" s="472"/>
      <c r="BV133" s="472"/>
      <c r="BW133" s="472">
        <v>50000</v>
      </c>
      <c r="BX133" s="472"/>
      <c r="BY133" s="472"/>
      <c r="BZ133" s="472"/>
      <c r="CA133" s="472"/>
      <c r="CB133" s="472"/>
    </row>
    <row r="134" spans="1:80" ht="15" x14ac:dyDescent="0.25">
      <c r="A134" s="392"/>
      <c r="B134" s="393"/>
      <c r="C134" s="393"/>
      <c r="D134" s="394"/>
      <c r="E134" s="446" t="s">
        <v>31</v>
      </c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  <c r="AI134" s="447"/>
      <c r="AJ134" s="447"/>
      <c r="AK134" s="447"/>
      <c r="AL134" s="447"/>
      <c r="AM134" s="447"/>
      <c r="AN134" s="464" t="s">
        <v>5</v>
      </c>
      <c r="AO134" s="465"/>
      <c r="AP134" s="465"/>
      <c r="AQ134" s="465"/>
      <c r="AR134" s="465"/>
      <c r="AS134" s="465" t="s">
        <v>5</v>
      </c>
      <c r="AT134" s="465"/>
      <c r="AU134" s="636" t="s">
        <v>5</v>
      </c>
      <c r="AV134" s="637"/>
      <c r="AW134" s="637"/>
      <c r="AX134" s="637"/>
      <c r="AY134" s="637"/>
      <c r="AZ134" s="637"/>
      <c r="BA134" s="637"/>
      <c r="BB134" s="637"/>
      <c r="BC134" s="638" t="s">
        <v>5</v>
      </c>
      <c r="BD134" s="469">
        <f>SUM(BD133)</f>
        <v>50000</v>
      </c>
      <c r="BE134" s="469"/>
      <c r="BF134" s="469"/>
      <c r="BG134" s="469"/>
      <c r="BH134" s="469"/>
      <c r="BI134" s="469"/>
      <c r="BJ134" s="469"/>
      <c r="BK134" s="469"/>
      <c r="BL134" s="469"/>
      <c r="BM134" s="469"/>
      <c r="BN134" s="469">
        <f>SUM(BN133)</f>
        <v>50000</v>
      </c>
      <c r="BO134" s="469"/>
      <c r="BP134" s="469"/>
      <c r="BQ134" s="469"/>
      <c r="BR134" s="469"/>
      <c r="BS134" s="469"/>
      <c r="BT134" s="469"/>
      <c r="BU134" s="469"/>
      <c r="BV134" s="469"/>
      <c r="BW134" s="469">
        <f>SUM(BW133)</f>
        <v>50000</v>
      </c>
      <c r="BX134" s="469"/>
      <c r="BY134" s="469"/>
      <c r="BZ134" s="469"/>
      <c r="CA134" s="469"/>
      <c r="CB134" s="469"/>
    </row>
    <row r="135" spans="1:80" ht="15" x14ac:dyDescent="0.25">
      <c r="E135" s="47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78"/>
      <c r="AO135" s="120"/>
      <c r="AP135" s="120"/>
      <c r="AQ135" s="120"/>
      <c r="AR135" s="120"/>
      <c r="AS135" s="120"/>
      <c r="AT135" s="120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</row>
    <row r="136" spans="1:80" ht="29.25" customHeight="1" x14ac:dyDescent="0.2">
      <c r="A136" s="294" t="s">
        <v>484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4"/>
      <c r="BJ136" s="294"/>
      <c r="BK136" s="294"/>
      <c r="BL136" s="294"/>
      <c r="BM136" s="294"/>
      <c r="BN136" s="294"/>
      <c r="BO136" s="294"/>
      <c r="BP136" s="294"/>
      <c r="BQ136" s="294"/>
      <c r="BR136" s="294"/>
      <c r="BS136" s="294"/>
      <c r="BT136" s="294"/>
      <c r="BU136" s="294"/>
      <c r="BV136" s="294"/>
      <c r="BW136" s="294"/>
      <c r="BX136" s="294"/>
      <c r="BY136" s="294"/>
      <c r="BZ136" s="294"/>
      <c r="CA136" s="294"/>
      <c r="CB136" s="294"/>
    </row>
    <row r="137" spans="1:80" ht="1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</row>
    <row r="138" spans="1:80" ht="21.6" customHeight="1" x14ac:dyDescent="0.2">
      <c r="A138" s="375" t="s">
        <v>25</v>
      </c>
      <c r="B138" s="376"/>
      <c r="C138" s="376"/>
      <c r="D138" s="377"/>
      <c r="E138" s="359" t="s">
        <v>26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359" t="s">
        <v>161</v>
      </c>
      <c r="AO138" s="199"/>
      <c r="AP138" s="199"/>
      <c r="AQ138" s="199"/>
      <c r="AR138" s="199"/>
      <c r="AS138" s="199"/>
      <c r="AT138" s="199"/>
      <c r="AU138" s="359" t="s">
        <v>162</v>
      </c>
      <c r="AV138" s="199"/>
      <c r="AW138" s="199"/>
      <c r="AX138" s="199"/>
      <c r="AY138" s="199"/>
      <c r="AZ138" s="199"/>
      <c r="BA138" s="199"/>
      <c r="BB138" s="199"/>
      <c r="BC138" s="199"/>
      <c r="BD138" s="359" t="s">
        <v>206</v>
      </c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</row>
    <row r="139" spans="1:80" ht="13.15" customHeight="1" x14ac:dyDescent="0.2">
      <c r="A139" s="378"/>
      <c r="B139" s="379"/>
      <c r="C139" s="379"/>
      <c r="D139" s="380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359" t="s">
        <v>200</v>
      </c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359" t="s">
        <v>199</v>
      </c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</row>
    <row r="140" spans="1:80" ht="23.45" customHeight="1" x14ac:dyDescent="0.2">
      <c r="A140" s="381"/>
      <c r="B140" s="382"/>
      <c r="C140" s="382"/>
      <c r="D140" s="383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359" t="s">
        <v>201</v>
      </c>
      <c r="BO140" s="199"/>
      <c r="BP140" s="199"/>
      <c r="BQ140" s="199"/>
      <c r="BR140" s="199"/>
      <c r="BS140" s="199"/>
      <c r="BT140" s="199"/>
      <c r="BU140" s="199"/>
      <c r="BV140" s="199"/>
      <c r="BW140" s="385" t="s">
        <v>394</v>
      </c>
      <c r="BX140" s="386"/>
      <c r="BY140" s="386"/>
      <c r="BZ140" s="386"/>
      <c r="CA140" s="386"/>
      <c r="CB140" s="386"/>
    </row>
    <row r="141" spans="1:80" ht="15" x14ac:dyDescent="0.2">
      <c r="A141" s="401">
        <v>1</v>
      </c>
      <c r="B141" s="402"/>
      <c r="C141" s="402"/>
      <c r="D141" s="403"/>
      <c r="E141" s="357">
        <v>2</v>
      </c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357">
        <v>3</v>
      </c>
      <c r="AO141" s="288"/>
      <c r="AP141" s="288"/>
      <c r="AQ141" s="288"/>
      <c r="AR141" s="288"/>
      <c r="AS141" s="288"/>
      <c r="AT141" s="288"/>
      <c r="AU141" s="391">
        <v>4</v>
      </c>
      <c r="AV141" s="391"/>
      <c r="AW141" s="391"/>
      <c r="AX141" s="391"/>
      <c r="AY141" s="391"/>
      <c r="AZ141" s="391"/>
      <c r="BA141" s="391"/>
      <c r="BB141" s="391"/>
      <c r="BC141" s="391"/>
      <c r="BD141" s="391">
        <v>5</v>
      </c>
      <c r="BE141" s="391"/>
      <c r="BF141" s="391"/>
      <c r="BG141" s="391"/>
      <c r="BH141" s="391"/>
      <c r="BI141" s="391"/>
      <c r="BJ141" s="391"/>
      <c r="BK141" s="391"/>
      <c r="BL141" s="391"/>
      <c r="BM141" s="391"/>
      <c r="BN141" s="391">
        <v>6</v>
      </c>
      <c r="BO141" s="391"/>
      <c r="BP141" s="391"/>
      <c r="BQ141" s="391"/>
      <c r="BR141" s="391"/>
      <c r="BS141" s="391"/>
      <c r="BT141" s="391"/>
      <c r="BU141" s="391"/>
      <c r="BV141" s="391"/>
      <c r="BW141" s="391">
        <v>7</v>
      </c>
      <c r="BX141" s="391"/>
      <c r="BY141" s="391"/>
      <c r="BZ141" s="391"/>
      <c r="CA141" s="391"/>
      <c r="CB141" s="391"/>
    </row>
    <row r="142" spans="1:80" ht="27" customHeight="1" x14ac:dyDescent="0.2">
      <c r="A142" s="398" t="s">
        <v>108</v>
      </c>
      <c r="B142" s="399"/>
      <c r="C142" s="399"/>
      <c r="D142" s="400"/>
      <c r="E142" s="431" t="s">
        <v>485</v>
      </c>
      <c r="F142" s="566"/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  <c r="Q142" s="566"/>
      <c r="R142" s="566"/>
      <c r="S142" s="566"/>
      <c r="T142" s="566"/>
      <c r="U142" s="566"/>
      <c r="V142" s="566"/>
      <c r="W142" s="566"/>
      <c r="X142" s="566"/>
      <c r="Y142" s="566"/>
      <c r="Z142" s="566"/>
      <c r="AA142" s="566"/>
      <c r="AB142" s="566"/>
      <c r="AC142" s="566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371"/>
      <c r="AO142" s="617"/>
      <c r="AP142" s="617"/>
      <c r="AQ142" s="617"/>
      <c r="AR142" s="617"/>
      <c r="AS142" s="617"/>
      <c r="AT142" s="617"/>
      <c r="AU142" s="617"/>
      <c r="AV142" s="617"/>
      <c r="AW142" s="617"/>
      <c r="AX142" s="617"/>
      <c r="AY142" s="617"/>
      <c r="AZ142" s="617"/>
      <c r="BA142" s="617"/>
      <c r="BB142" s="617"/>
      <c r="BC142" s="617"/>
      <c r="BD142" s="472">
        <v>40000</v>
      </c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>
        <v>0</v>
      </c>
      <c r="BO142" s="472"/>
      <c r="BP142" s="472"/>
      <c r="BQ142" s="472"/>
      <c r="BR142" s="472"/>
      <c r="BS142" s="472"/>
      <c r="BT142" s="472"/>
      <c r="BU142" s="472"/>
      <c r="BV142" s="472"/>
      <c r="BW142" s="472">
        <v>0</v>
      </c>
      <c r="BX142" s="472"/>
      <c r="BY142" s="472"/>
      <c r="BZ142" s="472"/>
      <c r="CA142" s="472"/>
      <c r="CB142" s="472"/>
    </row>
    <row r="143" spans="1:80" ht="16.5" customHeight="1" x14ac:dyDescent="0.25">
      <c r="A143" s="392"/>
      <c r="B143" s="393"/>
      <c r="C143" s="393"/>
      <c r="D143" s="394"/>
      <c r="E143" s="446" t="s">
        <v>31</v>
      </c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  <c r="AE143" s="447"/>
      <c r="AF143" s="447"/>
      <c r="AG143" s="447"/>
      <c r="AH143" s="447"/>
      <c r="AI143" s="447"/>
      <c r="AJ143" s="447"/>
      <c r="AK143" s="447"/>
      <c r="AL143" s="447"/>
      <c r="AM143" s="447"/>
      <c r="AN143" s="464" t="s">
        <v>5</v>
      </c>
      <c r="AO143" s="465"/>
      <c r="AP143" s="465"/>
      <c r="AQ143" s="465"/>
      <c r="AR143" s="465"/>
      <c r="AS143" s="465" t="s">
        <v>5</v>
      </c>
      <c r="AT143" s="465"/>
      <c r="AU143" s="466" t="s">
        <v>5</v>
      </c>
      <c r="AV143" s="467"/>
      <c r="AW143" s="467"/>
      <c r="AX143" s="467"/>
      <c r="AY143" s="467"/>
      <c r="AZ143" s="467"/>
      <c r="BA143" s="467"/>
      <c r="BB143" s="467"/>
      <c r="BC143" s="468" t="s">
        <v>5</v>
      </c>
      <c r="BD143" s="469">
        <f>SUM(BD142:BD142)</f>
        <v>40000</v>
      </c>
      <c r="BE143" s="469"/>
      <c r="BF143" s="469"/>
      <c r="BG143" s="469"/>
      <c r="BH143" s="469"/>
      <c r="BI143" s="469"/>
      <c r="BJ143" s="469"/>
      <c r="BK143" s="469"/>
      <c r="BL143" s="469"/>
      <c r="BM143" s="469"/>
      <c r="BN143" s="469">
        <f>SUM(BN142:BV142)</f>
        <v>0</v>
      </c>
      <c r="BO143" s="469"/>
      <c r="BP143" s="469"/>
      <c r="BQ143" s="469"/>
      <c r="BR143" s="469"/>
      <c r="BS143" s="469"/>
      <c r="BT143" s="469"/>
      <c r="BU143" s="469"/>
      <c r="BV143" s="469"/>
      <c r="BW143" s="469">
        <f>SUM(BW142:CB142)</f>
        <v>0</v>
      </c>
      <c r="BX143" s="469"/>
      <c r="BY143" s="469"/>
      <c r="BZ143" s="469"/>
      <c r="CA143" s="469"/>
      <c r="CB143" s="469"/>
    </row>
    <row r="144" spans="1:80" ht="16.5" customHeight="1" x14ac:dyDescent="0.25">
      <c r="E144" s="47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78"/>
      <c r="AO144" s="120"/>
      <c r="AP144" s="120"/>
      <c r="AQ144" s="120"/>
      <c r="AR144" s="120"/>
      <c r="AS144" s="120"/>
      <c r="AT144" s="120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</row>
    <row r="145" spans="1:124" ht="16.5" customHeight="1" x14ac:dyDescent="0.2">
      <c r="A145" s="352" t="s">
        <v>486</v>
      </c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2"/>
    </row>
    <row r="146" spans="1:124" ht="9.75" customHeight="1" x14ac:dyDescent="0.2"/>
    <row r="147" spans="1:124" ht="13.15" customHeight="1" x14ac:dyDescent="0.2">
      <c r="A147" s="359" t="s">
        <v>25</v>
      </c>
      <c r="B147" s="359"/>
      <c r="C147" s="359"/>
      <c r="D147" s="359"/>
      <c r="E147" s="371" t="s">
        <v>26</v>
      </c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431" t="s">
        <v>38</v>
      </c>
      <c r="AA147" s="432"/>
      <c r="AB147" s="432"/>
      <c r="AC147" s="432"/>
      <c r="AD147" s="432"/>
      <c r="AE147" s="432"/>
      <c r="AF147" s="432"/>
      <c r="AG147" s="359" t="s">
        <v>39</v>
      </c>
      <c r="AH147" s="288"/>
      <c r="AI147" s="288"/>
      <c r="AJ147" s="288"/>
      <c r="AK147" s="288"/>
      <c r="AL147" s="288"/>
      <c r="AM147" s="288"/>
      <c r="AN147" s="359" t="s">
        <v>40</v>
      </c>
      <c r="AO147" s="199"/>
      <c r="AP147" s="199"/>
      <c r="AQ147" s="199"/>
      <c r="AR147" s="199"/>
      <c r="AS147" s="199"/>
      <c r="AT147" s="199"/>
      <c r="AU147" s="359" t="s">
        <v>41</v>
      </c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</row>
    <row r="148" spans="1:124" x14ac:dyDescent="0.2">
      <c r="A148" s="359"/>
      <c r="B148" s="359"/>
      <c r="C148" s="359"/>
      <c r="D148" s="359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432"/>
      <c r="AA148" s="432"/>
      <c r="AB148" s="432"/>
      <c r="AC148" s="432"/>
      <c r="AD148" s="432"/>
      <c r="AE148" s="432"/>
      <c r="AF148" s="432"/>
      <c r="AG148" s="288"/>
      <c r="AH148" s="288"/>
      <c r="AI148" s="288"/>
      <c r="AJ148" s="288"/>
      <c r="AK148" s="288"/>
      <c r="AL148" s="288"/>
      <c r="AM148" s="288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</row>
    <row r="149" spans="1:124" ht="15" customHeight="1" x14ac:dyDescent="0.2">
      <c r="A149" s="359"/>
      <c r="B149" s="359"/>
      <c r="C149" s="359"/>
      <c r="D149" s="359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432"/>
      <c r="AA149" s="432"/>
      <c r="AB149" s="432"/>
      <c r="AC149" s="432"/>
      <c r="AD149" s="432"/>
      <c r="AE149" s="432"/>
      <c r="AF149" s="432"/>
      <c r="AG149" s="288"/>
      <c r="AH149" s="288"/>
      <c r="AI149" s="288"/>
      <c r="AJ149" s="288"/>
      <c r="AK149" s="288"/>
      <c r="AL149" s="288"/>
      <c r="AM149" s="288"/>
      <c r="AN149" s="199"/>
      <c r="AO149" s="199"/>
      <c r="AP149" s="199"/>
      <c r="AQ149" s="199"/>
      <c r="AR149" s="199"/>
      <c r="AS149" s="199"/>
      <c r="AT149" s="199"/>
      <c r="AU149" s="359" t="s">
        <v>201</v>
      </c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4" t="s">
        <v>199</v>
      </c>
      <c r="BI149" s="374"/>
      <c r="BJ149" s="374"/>
      <c r="BK149" s="374"/>
      <c r="BL149" s="374"/>
      <c r="BM149" s="374"/>
      <c r="BN149" s="374"/>
      <c r="BO149" s="374"/>
      <c r="BP149" s="374"/>
      <c r="BQ149" s="374"/>
      <c r="BR149" s="374"/>
      <c r="BS149" s="374"/>
      <c r="BT149" s="374"/>
      <c r="BU149" s="374"/>
      <c r="BV149" s="374"/>
      <c r="BW149" s="374"/>
      <c r="BX149" s="374"/>
      <c r="BY149" s="374"/>
      <c r="BZ149" s="374"/>
      <c r="CA149" s="374"/>
      <c r="CB149" s="374"/>
    </row>
    <row r="150" spans="1:124" ht="15" customHeight="1" x14ac:dyDescent="0.2">
      <c r="A150" s="359"/>
      <c r="B150" s="359"/>
      <c r="C150" s="359"/>
      <c r="D150" s="359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432"/>
      <c r="AA150" s="432"/>
      <c r="AB150" s="432"/>
      <c r="AC150" s="432"/>
      <c r="AD150" s="432"/>
      <c r="AE150" s="432"/>
      <c r="AF150" s="432"/>
      <c r="AG150" s="288"/>
      <c r="AH150" s="288"/>
      <c r="AI150" s="288"/>
      <c r="AJ150" s="288"/>
      <c r="AK150" s="288"/>
      <c r="AL150" s="288"/>
      <c r="AM150" s="288"/>
      <c r="AN150" s="199"/>
      <c r="AO150" s="199"/>
      <c r="AP150" s="199"/>
      <c r="AQ150" s="199"/>
      <c r="AR150" s="199"/>
      <c r="AS150" s="199"/>
      <c r="AT150" s="199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4" t="s">
        <v>394</v>
      </c>
      <c r="BI150" s="374"/>
      <c r="BJ150" s="374"/>
      <c r="BK150" s="374"/>
      <c r="BL150" s="374"/>
      <c r="BM150" s="374"/>
      <c r="BN150" s="374"/>
      <c r="BO150" s="374"/>
      <c r="BP150" s="374"/>
      <c r="BQ150" s="374"/>
      <c r="BR150" s="374"/>
      <c r="BS150" s="374" t="s">
        <v>415</v>
      </c>
      <c r="BT150" s="374"/>
      <c r="BU150" s="374"/>
      <c r="BV150" s="374"/>
      <c r="BW150" s="374"/>
      <c r="BX150" s="374"/>
      <c r="BY150" s="374"/>
      <c r="BZ150" s="374"/>
      <c r="CA150" s="374"/>
      <c r="CB150" s="374"/>
    </row>
    <row r="151" spans="1:124" ht="15" x14ac:dyDescent="0.2">
      <c r="A151" s="357">
        <v>1</v>
      </c>
      <c r="B151" s="288"/>
      <c r="C151" s="288"/>
      <c r="D151" s="288"/>
      <c r="E151" s="391">
        <v>2</v>
      </c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391"/>
      <c r="Q151" s="391"/>
      <c r="R151" s="391"/>
      <c r="S151" s="391"/>
      <c r="T151" s="391"/>
      <c r="U151" s="391"/>
      <c r="V151" s="391"/>
      <c r="W151" s="391"/>
      <c r="X151" s="391"/>
      <c r="Y151" s="391"/>
      <c r="Z151" s="391">
        <v>3</v>
      </c>
      <c r="AA151" s="391"/>
      <c r="AB151" s="391"/>
      <c r="AC151" s="391"/>
      <c r="AD151" s="391"/>
      <c r="AE151" s="391"/>
      <c r="AF151" s="391"/>
      <c r="AG151" s="391">
        <v>4</v>
      </c>
      <c r="AH151" s="391"/>
      <c r="AI151" s="391"/>
      <c r="AJ151" s="391"/>
      <c r="AK151" s="391"/>
      <c r="AL151" s="391"/>
      <c r="AM151" s="391"/>
      <c r="AN151" s="391">
        <v>5</v>
      </c>
      <c r="AO151" s="391"/>
      <c r="AP151" s="391"/>
      <c r="AQ151" s="391"/>
      <c r="AR151" s="391"/>
      <c r="AS151" s="391"/>
      <c r="AT151" s="391"/>
      <c r="AU151" s="391">
        <v>6</v>
      </c>
      <c r="AV151" s="391"/>
      <c r="AW151" s="391"/>
      <c r="AX151" s="391"/>
      <c r="AY151" s="391"/>
      <c r="AZ151" s="391"/>
      <c r="BA151" s="391"/>
      <c r="BB151" s="391"/>
      <c r="BC151" s="391"/>
      <c r="BD151" s="391"/>
      <c r="BE151" s="391"/>
      <c r="BF151" s="391"/>
      <c r="BG151" s="391"/>
      <c r="BH151" s="391">
        <v>7</v>
      </c>
      <c r="BI151" s="391"/>
      <c r="BJ151" s="391"/>
      <c r="BK151" s="391"/>
      <c r="BL151" s="391"/>
      <c r="BM151" s="391"/>
      <c r="BN151" s="391"/>
      <c r="BO151" s="391"/>
      <c r="BP151" s="391"/>
      <c r="BQ151" s="391"/>
      <c r="BR151" s="391"/>
      <c r="BS151" s="391">
        <v>8</v>
      </c>
      <c r="BT151" s="391"/>
      <c r="BU151" s="391"/>
      <c r="BV151" s="391"/>
      <c r="BW151" s="391"/>
      <c r="BX151" s="391"/>
      <c r="BY151" s="391"/>
      <c r="BZ151" s="391"/>
      <c r="CA151" s="391"/>
      <c r="CB151" s="391"/>
    </row>
    <row r="152" spans="1:124" ht="15" x14ac:dyDescent="0.25">
      <c r="A152" s="358" t="s">
        <v>108</v>
      </c>
      <c r="B152" s="358"/>
      <c r="C152" s="358"/>
      <c r="D152" s="358"/>
      <c r="E152" s="363" t="s">
        <v>487</v>
      </c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3"/>
      <c r="AA152" s="364"/>
      <c r="AB152" s="364"/>
      <c r="AC152" s="364"/>
      <c r="AD152" s="364"/>
      <c r="AE152" s="364"/>
      <c r="AF152" s="364"/>
      <c r="AG152" s="358">
        <v>12</v>
      </c>
      <c r="AH152" s="430"/>
      <c r="AI152" s="430"/>
      <c r="AJ152" s="430"/>
      <c r="AK152" s="430"/>
      <c r="AL152" s="430"/>
      <c r="AM152" s="430"/>
      <c r="AN152" s="430"/>
      <c r="AO152" s="430"/>
      <c r="AP152" s="430"/>
      <c r="AQ152" s="430"/>
      <c r="AR152" s="430"/>
      <c r="AS152" s="430"/>
      <c r="AT152" s="430"/>
      <c r="AU152" s="340">
        <v>15.6</v>
      </c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>
        <v>0</v>
      </c>
      <c r="BI152" s="341"/>
      <c r="BJ152" s="341"/>
      <c r="BK152" s="341"/>
      <c r="BL152" s="341"/>
      <c r="BM152" s="341"/>
      <c r="BN152" s="341"/>
      <c r="BO152" s="341"/>
      <c r="BP152" s="341"/>
      <c r="BQ152" s="341"/>
      <c r="BR152" s="341"/>
      <c r="BS152" s="341">
        <v>0</v>
      </c>
      <c r="BT152" s="341"/>
      <c r="BU152" s="341"/>
      <c r="BV152" s="341"/>
      <c r="BW152" s="341"/>
      <c r="BX152" s="341"/>
      <c r="BY152" s="341"/>
      <c r="BZ152" s="341"/>
      <c r="CA152" s="341"/>
      <c r="CB152" s="341"/>
      <c r="CD152" s="15">
        <f>BE152*AU152</f>
        <v>0</v>
      </c>
    </row>
    <row r="153" spans="1:124" ht="15" x14ac:dyDescent="0.25">
      <c r="A153" s="363"/>
      <c r="B153" s="363"/>
      <c r="C153" s="363"/>
      <c r="D153" s="363"/>
      <c r="E153" s="354" t="s">
        <v>31</v>
      </c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5"/>
      <c r="AO153" s="355"/>
      <c r="AP153" s="355"/>
      <c r="AQ153" s="355"/>
      <c r="AR153" s="355"/>
      <c r="AS153" s="355"/>
      <c r="AT153" s="355"/>
      <c r="AU153" s="384">
        <f>AU152</f>
        <v>15.6</v>
      </c>
      <c r="AV153" s="384"/>
      <c r="AW153" s="384"/>
      <c r="AX153" s="384"/>
      <c r="AY153" s="384"/>
      <c r="AZ153" s="384"/>
      <c r="BA153" s="384"/>
      <c r="BB153" s="384"/>
      <c r="BC153" s="384"/>
      <c r="BD153" s="384"/>
      <c r="BE153" s="384"/>
      <c r="BF153" s="384"/>
      <c r="BG153" s="384"/>
      <c r="BH153" s="384">
        <f>BH152</f>
        <v>0</v>
      </c>
      <c r="BI153" s="384"/>
      <c r="BJ153" s="384"/>
      <c r="BK153" s="384"/>
      <c r="BL153" s="384"/>
      <c r="BM153" s="384"/>
      <c r="BN153" s="384"/>
      <c r="BO153" s="384"/>
      <c r="BP153" s="384"/>
      <c r="BQ153" s="384"/>
      <c r="BR153" s="384"/>
      <c r="BS153" s="384">
        <f>BS152</f>
        <v>0</v>
      </c>
      <c r="BT153" s="384"/>
      <c r="BU153" s="384"/>
      <c r="BV153" s="384"/>
      <c r="BW153" s="384"/>
      <c r="BX153" s="384"/>
      <c r="BY153" s="384"/>
      <c r="BZ153" s="384"/>
      <c r="CA153" s="384"/>
      <c r="CB153" s="384"/>
    </row>
    <row r="154" spans="1:124" ht="15" x14ac:dyDescent="0.25">
      <c r="E154" s="47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78"/>
      <c r="AO154" s="120"/>
      <c r="AP154" s="120"/>
      <c r="AQ154" s="120"/>
      <c r="AR154" s="120"/>
      <c r="AS154" s="120"/>
      <c r="AT154" s="120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</row>
    <row r="155" spans="1:124" ht="20.25" customHeight="1" x14ac:dyDescent="0.2">
      <c r="A155" s="352" t="s">
        <v>35</v>
      </c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2"/>
    </row>
    <row r="156" spans="1:124" ht="11.2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</row>
    <row r="157" spans="1:124" s="89" customFormat="1" ht="15" x14ac:dyDescent="0.25">
      <c r="A157" s="95" t="s">
        <v>19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8"/>
      <c r="U157" s="138"/>
      <c r="V157" s="138"/>
      <c r="W157" s="138"/>
      <c r="X157" s="138"/>
      <c r="Y157" s="138"/>
      <c r="Z157" s="138"/>
      <c r="AA157" s="138"/>
      <c r="AB157" s="255" t="s">
        <v>479</v>
      </c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8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</row>
    <row r="158" spans="1:124" s="89" customFormat="1" ht="9.75" customHeight="1" x14ac:dyDescent="0.25">
      <c r="A158" s="95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8"/>
      <c r="U158" s="138"/>
      <c r="V158" s="138"/>
      <c r="W158" s="138"/>
      <c r="X158" s="138"/>
      <c r="Y158" s="138"/>
      <c r="Z158" s="138"/>
      <c r="AA158" s="138"/>
      <c r="AB158" s="139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 s="8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</row>
    <row r="159" spans="1:124" ht="16.5" customHeight="1" x14ac:dyDescent="0.2">
      <c r="A159" s="10" t="s">
        <v>21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323" t="s">
        <v>36</v>
      </c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  <c r="AT159" s="323"/>
      <c r="AU159" s="323"/>
      <c r="AV159" s="323"/>
      <c r="AW159" s="323"/>
      <c r="AX159" s="323"/>
      <c r="AY159" s="323"/>
      <c r="AZ159" s="323"/>
      <c r="BA159" s="323"/>
      <c r="BB159" s="323"/>
      <c r="BC159" s="323"/>
      <c r="BD159" s="323"/>
      <c r="BE159" s="323"/>
      <c r="BF159" s="323"/>
      <c r="BG159" s="323"/>
      <c r="BH159" s="323"/>
      <c r="BI159" s="323"/>
      <c r="BJ159" s="323"/>
      <c r="BK159" s="323"/>
      <c r="BL159" s="323"/>
      <c r="BM159" s="323"/>
      <c r="BN159" s="323"/>
      <c r="BO159" s="323"/>
      <c r="BP159" s="323"/>
      <c r="BQ159" s="323"/>
      <c r="BR159" s="323"/>
      <c r="BS159" s="323"/>
      <c r="BT159" s="323"/>
      <c r="BU159" s="323"/>
      <c r="BV159" s="323"/>
      <c r="BW159" s="323"/>
      <c r="BX159" s="323"/>
      <c r="BY159" s="323"/>
      <c r="BZ159" s="323"/>
      <c r="CA159" s="323"/>
      <c r="CB159" s="323"/>
    </row>
    <row r="160" spans="1:124" ht="6.75" customHeight="1" x14ac:dyDescent="0.2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  <c r="CA160" s="140"/>
      <c r="CB160" s="140"/>
    </row>
    <row r="161" spans="1:102" s="89" customFormat="1" ht="33" customHeight="1" x14ac:dyDescent="0.25">
      <c r="A161" s="95" t="s">
        <v>23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256" t="s">
        <v>480</v>
      </c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  <c r="BF161" s="256"/>
      <c r="BG161" s="256"/>
      <c r="BH161" s="256"/>
      <c r="BI161" s="256"/>
      <c r="BJ161" s="256"/>
      <c r="BK161" s="256"/>
      <c r="BL161" s="256"/>
      <c r="BM161" s="256"/>
      <c r="BN161" s="256"/>
      <c r="BO161" s="256"/>
      <c r="BP161" s="256"/>
      <c r="BQ161" s="256"/>
      <c r="BR161" s="256"/>
      <c r="BS161" s="256"/>
      <c r="BT161" s="256"/>
      <c r="BU161" s="256"/>
      <c r="BV161" s="256"/>
      <c r="BW161" s="256"/>
      <c r="BX161" s="256"/>
      <c r="BY161" s="256"/>
      <c r="BZ161" s="256"/>
      <c r="CA161" s="256"/>
      <c r="CB161" s="256"/>
    </row>
    <row r="162" spans="1:102" s="89" customFormat="1" ht="7.5" customHeight="1" x14ac:dyDescent="0.25">
      <c r="A162" s="95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</row>
    <row r="163" spans="1:102" ht="28.9" customHeight="1" x14ac:dyDescent="0.2">
      <c r="A163" s="294" t="s">
        <v>481</v>
      </c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K163" s="294"/>
      <c r="AL163" s="294"/>
      <c r="AM163" s="294"/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4"/>
      <c r="AY163" s="294"/>
      <c r="AZ163" s="294"/>
      <c r="BA163" s="294"/>
      <c r="BB163" s="294"/>
      <c r="BC163" s="294"/>
      <c r="BD163" s="294"/>
      <c r="BE163" s="294"/>
      <c r="BF163" s="294"/>
      <c r="BG163" s="294"/>
      <c r="BH163" s="294"/>
      <c r="BI163" s="294"/>
      <c r="BJ163" s="294"/>
      <c r="BK163" s="294"/>
      <c r="BL163" s="294"/>
      <c r="BM163" s="294"/>
      <c r="BN163" s="294"/>
      <c r="BO163" s="294"/>
      <c r="BP163" s="294"/>
      <c r="BQ163" s="294"/>
      <c r="BR163" s="294"/>
      <c r="BS163" s="294"/>
      <c r="BT163" s="294"/>
      <c r="BU163" s="294"/>
      <c r="BV163" s="294"/>
      <c r="BW163" s="294"/>
      <c r="BX163" s="294"/>
      <c r="BY163" s="294"/>
      <c r="BZ163" s="294"/>
      <c r="CA163" s="294"/>
      <c r="CB163" s="294"/>
    </row>
    <row r="164" spans="1:102" ht="11.2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</row>
    <row r="165" spans="1:102" ht="15" x14ac:dyDescent="0.2">
      <c r="A165" s="375" t="s">
        <v>25</v>
      </c>
      <c r="B165" s="376"/>
      <c r="C165" s="376"/>
      <c r="D165" s="377"/>
      <c r="E165" s="359" t="s">
        <v>26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359" t="s">
        <v>161</v>
      </c>
      <c r="AO165" s="199"/>
      <c r="AP165" s="199"/>
      <c r="AQ165" s="199"/>
      <c r="AR165" s="199"/>
      <c r="AS165" s="199"/>
      <c r="AT165" s="199"/>
      <c r="AU165" s="359" t="s">
        <v>162</v>
      </c>
      <c r="AV165" s="199"/>
      <c r="AW165" s="199"/>
      <c r="AX165" s="199"/>
      <c r="AY165" s="199"/>
      <c r="AZ165" s="199"/>
      <c r="BA165" s="199"/>
      <c r="BB165" s="199"/>
      <c r="BC165" s="199"/>
      <c r="BD165" s="359" t="s">
        <v>206</v>
      </c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</row>
    <row r="166" spans="1:102" ht="15" customHeight="1" x14ac:dyDescent="0.2">
      <c r="A166" s="378"/>
      <c r="B166" s="379"/>
      <c r="C166" s="379"/>
      <c r="D166" s="380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359" t="s">
        <v>201</v>
      </c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385" t="s">
        <v>199</v>
      </c>
      <c r="BO166" s="386"/>
      <c r="BP166" s="386"/>
      <c r="BQ166" s="386"/>
      <c r="BR166" s="386"/>
      <c r="BS166" s="386"/>
      <c r="BT166" s="386"/>
      <c r="BU166" s="386"/>
      <c r="BV166" s="386"/>
      <c r="BW166" s="386"/>
      <c r="BX166" s="386"/>
      <c r="BY166" s="386"/>
      <c r="BZ166" s="386"/>
      <c r="CA166" s="386"/>
      <c r="CB166" s="387"/>
    </row>
    <row r="167" spans="1:102" ht="15" customHeight="1" x14ac:dyDescent="0.2">
      <c r="A167" s="381"/>
      <c r="B167" s="382"/>
      <c r="C167" s="382"/>
      <c r="D167" s="383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385" t="s">
        <v>394</v>
      </c>
      <c r="BO167" s="386"/>
      <c r="BP167" s="386"/>
      <c r="BQ167" s="386"/>
      <c r="BR167" s="386"/>
      <c r="BS167" s="386"/>
      <c r="BT167" s="386"/>
      <c r="BU167" s="386"/>
      <c r="BV167" s="387"/>
      <c r="BW167" s="385" t="s">
        <v>415</v>
      </c>
      <c r="BX167" s="386"/>
      <c r="BY167" s="386"/>
      <c r="BZ167" s="386"/>
      <c r="CA167" s="386"/>
      <c r="CB167" s="386"/>
    </row>
    <row r="168" spans="1:102" ht="15" x14ac:dyDescent="0.2">
      <c r="A168" s="401">
        <v>1</v>
      </c>
      <c r="B168" s="402"/>
      <c r="C168" s="402"/>
      <c r="D168" s="403"/>
      <c r="E168" s="357">
        <v>2</v>
      </c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357">
        <v>3</v>
      </c>
      <c r="AO168" s="288"/>
      <c r="AP168" s="288"/>
      <c r="AQ168" s="288"/>
      <c r="AR168" s="288"/>
      <c r="AS168" s="288"/>
      <c r="AT168" s="288"/>
      <c r="AU168" s="391">
        <v>4</v>
      </c>
      <c r="AV168" s="391"/>
      <c r="AW168" s="391"/>
      <c r="AX168" s="391"/>
      <c r="AY168" s="391"/>
      <c r="AZ168" s="391"/>
      <c r="BA168" s="391"/>
      <c r="BB168" s="391"/>
      <c r="BC168" s="391"/>
      <c r="BD168" s="391">
        <v>5</v>
      </c>
      <c r="BE168" s="391"/>
      <c r="BF168" s="391"/>
      <c r="BG168" s="391"/>
      <c r="BH168" s="391"/>
      <c r="BI168" s="391"/>
      <c r="BJ168" s="391"/>
      <c r="BK168" s="391"/>
      <c r="BL168" s="391"/>
      <c r="BM168" s="391"/>
      <c r="BN168" s="391">
        <v>6</v>
      </c>
      <c r="BO168" s="391"/>
      <c r="BP168" s="391"/>
      <c r="BQ168" s="391"/>
      <c r="BR168" s="391"/>
      <c r="BS168" s="391"/>
      <c r="BT168" s="391"/>
      <c r="BU168" s="391"/>
      <c r="BV168" s="391"/>
      <c r="BW168" s="391">
        <v>7</v>
      </c>
      <c r="BX168" s="391"/>
      <c r="BY168" s="391"/>
      <c r="BZ168" s="391"/>
      <c r="CA168" s="391"/>
      <c r="CB168" s="391"/>
    </row>
    <row r="169" spans="1:102" ht="18" customHeight="1" x14ac:dyDescent="0.2">
      <c r="A169" s="398" t="s">
        <v>108</v>
      </c>
      <c r="B169" s="399"/>
      <c r="C169" s="399"/>
      <c r="D169" s="400"/>
      <c r="E169" s="363" t="s">
        <v>482</v>
      </c>
      <c r="F169" s="702"/>
      <c r="G169" s="702"/>
      <c r="H169" s="702"/>
      <c r="I169" s="702"/>
      <c r="J169" s="702"/>
      <c r="K169" s="702"/>
      <c r="L169" s="702"/>
      <c r="M169" s="702"/>
      <c r="N169" s="702"/>
      <c r="O169" s="702"/>
      <c r="P169" s="702"/>
      <c r="Q169" s="702"/>
      <c r="R169" s="702"/>
      <c r="S169" s="702"/>
      <c r="T169" s="702"/>
      <c r="U169" s="702"/>
      <c r="V169" s="702"/>
      <c r="W169" s="702"/>
      <c r="X169" s="702"/>
      <c r="Y169" s="702"/>
      <c r="Z169" s="702"/>
      <c r="AA169" s="702"/>
      <c r="AB169" s="702"/>
      <c r="AC169" s="702"/>
      <c r="AD169" s="702"/>
      <c r="AE169" s="702"/>
      <c r="AF169" s="702"/>
      <c r="AG169" s="702"/>
      <c r="AH169" s="702"/>
      <c r="AI169" s="702"/>
      <c r="AJ169" s="702"/>
      <c r="AK169" s="702"/>
      <c r="AL169" s="702"/>
      <c r="AM169" s="702"/>
      <c r="AN169" s="357"/>
      <c r="AO169" s="288"/>
      <c r="AP169" s="288"/>
      <c r="AQ169" s="288"/>
      <c r="AR169" s="288"/>
      <c r="AS169" s="288"/>
      <c r="AT169" s="288"/>
      <c r="AU169" s="391"/>
      <c r="AV169" s="391"/>
      <c r="AW169" s="391"/>
      <c r="AX169" s="391"/>
      <c r="AY169" s="391"/>
      <c r="AZ169" s="391"/>
      <c r="BA169" s="391"/>
      <c r="BB169" s="391"/>
      <c r="BC169" s="391"/>
      <c r="BD169" s="341">
        <v>4534.84</v>
      </c>
      <c r="BE169" s="341"/>
      <c r="BF169" s="341"/>
      <c r="BG169" s="341"/>
      <c r="BH169" s="341"/>
      <c r="BI169" s="341"/>
      <c r="BJ169" s="341"/>
      <c r="BK169" s="341"/>
      <c r="BL169" s="341"/>
      <c r="BM169" s="341"/>
      <c r="BN169" s="341">
        <v>0</v>
      </c>
      <c r="BO169" s="341"/>
      <c r="BP169" s="341"/>
      <c r="BQ169" s="341"/>
      <c r="BR169" s="341"/>
      <c r="BS169" s="341"/>
      <c r="BT169" s="341"/>
      <c r="BU169" s="341"/>
      <c r="BV169" s="341"/>
      <c r="BW169" s="341">
        <v>0</v>
      </c>
      <c r="BX169" s="341"/>
      <c r="BY169" s="341"/>
      <c r="BZ169" s="341"/>
      <c r="CA169" s="341"/>
      <c r="CB169" s="341"/>
    </row>
    <row r="170" spans="1:102" ht="15" x14ac:dyDescent="0.25">
      <c r="A170" s="392"/>
      <c r="B170" s="393"/>
      <c r="C170" s="393"/>
      <c r="D170" s="394"/>
      <c r="E170" s="446" t="s">
        <v>31</v>
      </c>
      <c r="F170" s="447"/>
      <c r="G170" s="447"/>
      <c r="H170" s="447"/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  <c r="W170" s="447"/>
      <c r="X170" s="447"/>
      <c r="Y170" s="447"/>
      <c r="Z170" s="447"/>
      <c r="AA170" s="447"/>
      <c r="AB170" s="447"/>
      <c r="AC170" s="447"/>
      <c r="AD170" s="447"/>
      <c r="AE170" s="447"/>
      <c r="AF170" s="447"/>
      <c r="AG170" s="447"/>
      <c r="AH170" s="447"/>
      <c r="AI170" s="447"/>
      <c r="AJ170" s="447"/>
      <c r="AK170" s="447"/>
      <c r="AL170" s="447"/>
      <c r="AM170" s="447"/>
      <c r="AN170" s="464" t="s">
        <v>5</v>
      </c>
      <c r="AO170" s="465"/>
      <c r="AP170" s="465"/>
      <c r="AQ170" s="465"/>
      <c r="AR170" s="465"/>
      <c r="AS170" s="465" t="s">
        <v>5</v>
      </c>
      <c r="AT170" s="465"/>
      <c r="AU170" s="466" t="s">
        <v>5</v>
      </c>
      <c r="AV170" s="467"/>
      <c r="AW170" s="467"/>
      <c r="AX170" s="467"/>
      <c r="AY170" s="467"/>
      <c r="AZ170" s="467"/>
      <c r="BA170" s="467"/>
      <c r="BB170" s="467"/>
      <c r="BC170" s="468" t="s">
        <v>5</v>
      </c>
      <c r="BD170" s="469">
        <f>BD169</f>
        <v>4534.84</v>
      </c>
      <c r="BE170" s="469"/>
      <c r="BF170" s="469"/>
      <c r="BG170" s="469"/>
      <c r="BH170" s="469"/>
      <c r="BI170" s="469"/>
      <c r="BJ170" s="469"/>
      <c r="BK170" s="469"/>
      <c r="BL170" s="469"/>
      <c r="BM170" s="469"/>
      <c r="BN170" s="469">
        <f>BN169</f>
        <v>0</v>
      </c>
      <c r="BO170" s="469"/>
      <c r="BP170" s="469"/>
      <c r="BQ170" s="469"/>
      <c r="BR170" s="469"/>
      <c r="BS170" s="469"/>
      <c r="BT170" s="469"/>
      <c r="BU170" s="469"/>
      <c r="BV170" s="469"/>
      <c r="BW170" s="469">
        <f>BW169</f>
        <v>0</v>
      </c>
      <c r="BX170" s="469"/>
      <c r="BY170" s="469"/>
      <c r="BZ170" s="469"/>
      <c r="CA170" s="469"/>
      <c r="CB170" s="469"/>
    </row>
    <row r="171" spans="1:102" ht="9.75" customHeight="1" x14ac:dyDescent="0.2"/>
    <row r="172" spans="1:102" ht="27.75" customHeight="1" x14ac:dyDescent="0.25">
      <c r="A172" s="455" t="s">
        <v>350</v>
      </c>
      <c r="B172" s="700"/>
      <c r="C172" s="700"/>
      <c r="D172" s="700"/>
      <c r="E172" s="700"/>
      <c r="F172" s="700"/>
      <c r="G172" s="700"/>
      <c r="H172" s="700"/>
      <c r="I172" s="700"/>
      <c r="J172" s="700"/>
      <c r="K172" s="700"/>
      <c r="L172" s="700"/>
      <c r="M172" s="700"/>
      <c r="N172" s="700"/>
      <c r="O172" s="700"/>
      <c r="P172" s="700"/>
      <c r="Q172" s="700"/>
      <c r="R172" s="700"/>
      <c r="S172" s="700"/>
      <c r="T172" s="700"/>
      <c r="U172" s="700"/>
      <c r="V172" s="700"/>
      <c r="W172" s="700"/>
      <c r="X172" s="700"/>
      <c r="Y172" s="700"/>
      <c r="Z172" s="700"/>
      <c r="AA172" s="700"/>
      <c r="AB172" s="700"/>
      <c r="AC172" s="700"/>
      <c r="AD172" s="700"/>
      <c r="AE172" s="700"/>
      <c r="AF172" s="700"/>
      <c r="AG172" s="700"/>
      <c r="AH172" s="700"/>
      <c r="AI172" s="700"/>
      <c r="AJ172" s="700"/>
      <c r="AK172" s="700"/>
      <c r="AL172" s="700"/>
      <c r="AM172" s="700"/>
      <c r="AN172" s="700"/>
      <c r="AO172" s="700"/>
      <c r="AP172" s="700"/>
      <c r="AQ172" s="700"/>
      <c r="AR172" s="700"/>
      <c r="AS172" s="700"/>
      <c r="AT172" s="700"/>
      <c r="AU172" s="700"/>
      <c r="AV172" s="700"/>
      <c r="AW172" s="700"/>
      <c r="AX172" s="700"/>
      <c r="AY172" s="700"/>
      <c r="AZ172" s="700"/>
      <c r="BA172" s="700"/>
      <c r="BB172" s="700"/>
      <c r="BC172" s="700"/>
      <c r="BD172" s="700"/>
      <c r="BE172" s="700"/>
      <c r="BF172" s="700"/>
      <c r="BG172" s="453">
        <f>BE112+BD124+BD134+BD143+AU153+BD170</f>
        <v>1264550.4400000002</v>
      </c>
      <c r="BH172" s="701"/>
      <c r="BI172" s="701"/>
      <c r="BJ172" s="701"/>
      <c r="BK172" s="701"/>
      <c r="BL172" s="701"/>
      <c r="BM172" s="701"/>
      <c r="BN172" s="701"/>
      <c r="BO172" s="701"/>
      <c r="BP172" s="701"/>
      <c r="BQ172" s="701"/>
      <c r="BR172" s="701"/>
      <c r="BS172" s="701"/>
      <c r="BT172" s="701"/>
      <c r="BU172" s="701"/>
      <c r="BV172" s="701"/>
      <c r="BW172" s="701"/>
      <c r="BX172" s="701"/>
      <c r="BY172" s="701"/>
      <c r="BZ172" s="701"/>
      <c r="CA172" s="701"/>
      <c r="CB172" s="701"/>
      <c r="CC172" s="453"/>
      <c r="CD172" s="701"/>
      <c r="CE172" s="701"/>
      <c r="CF172" s="701"/>
      <c r="CG172" s="701"/>
      <c r="CH172" s="701"/>
      <c r="CI172" s="701"/>
      <c r="CJ172" s="701"/>
      <c r="CK172" s="701"/>
      <c r="CL172" s="701"/>
      <c r="CM172" s="701"/>
      <c r="CN172" s="701"/>
      <c r="CO172" s="701"/>
      <c r="CP172" s="701"/>
      <c r="CQ172" s="701"/>
      <c r="CR172" s="701"/>
      <c r="CS172" s="701"/>
      <c r="CT172" s="701"/>
      <c r="CU172" s="701"/>
      <c r="CV172" s="701"/>
      <c r="CW172" s="701"/>
      <c r="CX172" s="701"/>
    </row>
    <row r="173" spans="1:102" ht="6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</row>
    <row r="174" spans="1:102" ht="31.5" customHeight="1" x14ac:dyDescent="0.25">
      <c r="A174" s="457" t="s">
        <v>351</v>
      </c>
      <c r="B174" s="639"/>
      <c r="C174" s="639"/>
      <c r="D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  <c r="R174" s="639"/>
      <c r="S174" s="639"/>
      <c r="T174" s="639"/>
      <c r="U174" s="639"/>
      <c r="V174" s="639"/>
      <c r="W174" s="639"/>
      <c r="X174" s="639"/>
      <c r="Y174" s="639"/>
      <c r="Z174" s="639"/>
      <c r="AA174" s="639"/>
      <c r="AB174" s="639"/>
      <c r="AC174" s="639"/>
      <c r="AD174" s="639"/>
      <c r="AE174" s="639"/>
      <c r="AF174" s="639"/>
      <c r="AG174" s="639"/>
      <c r="AH174" s="639"/>
      <c r="AI174" s="639"/>
      <c r="AJ174" s="639"/>
      <c r="AK174" s="639"/>
      <c r="AL174" s="639"/>
      <c r="AM174" s="639"/>
      <c r="AN174" s="639"/>
      <c r="AO174" s="639"/>
      <c r="AP174" s="639"/>
      <c r="AQ174" s="639"/>
      <c r="AR174" s="639"/>
      <c r="AS174" s="639"/>
      <c r="AT174" s="639"/>
      <c r="AU174" s="639"/>
      <c r="AV174" s="639"/>
      <c r="AW174" s="639"/>
      <c r="AX174" s="639"/>
      <c r="AY174" s="639"/>
      <c r="AZ174" s="639"/>
      <c r="BA174" s="639"/>
      <c r="BB174" s="639"/>
      <c r="BC174" s="639"/>
      <c r="BD174" s="639"/>
      <c r="BE174" s="639"/>
      <c r="BF174" s="639"/>
      <c r="BG174" s="453">
        <f>BG172+BE78+BE94</f>
        <v>1309534.8400000001</v>
      </c>
      <c r="BH174" s="640"/>
      <c r="BI174" s="640"/>
      <c r="BJ174" s="640"/>
      <c r="BK174" s="640"/>
      <c r="BL174" s="640"/>
      <c r="BM174" s="640"/>
      <c r="BN174" s="640"/>
      <c r="BO174" s="640"/>
      <c r="BP174" s="640"/>
      <c r="BQ174" s="640"/>
      <c r="BR174" s="640"/>
      <c r="BS174" s="640"/>
      <c r="BT174" s="640"/>
      <c r="BU174" s="640"/>
      <c r="BV174" s="640"/>
      <c r="BW174" s="640"/>
      <c r="BX174" s="640"/>
      <c r="BY174" s="640"/>
      <c r="BZ174" s="640"/>
      <c r="CA174" s="640"/>
      <c r="CB174" s="640"/>
    </row>
    <row r="175" spans="1:102" ht="17.25" customHeight="1" x14ac:dyDescent="0.25">
      <c r="A175" s="455" t="s">
        <v>478</v>
      </c>
      <c r="B175" s="700"/>
      <c r="C175" s="700"/>
      <c r="D175" s="700"/>
      <c r="E175" s="700"/>
      <c r="F175" s="700"/>
      <c r="G175" s="700"/>
      <c r="H175" s="700"/>
      <c r="I175" s="700"/>
      <c r="J175" s="700"/>
      <c r="K175" s="700"/>
      <c r="L175" s="700"/>
      <c r="M175" s="700"/>
      <c r="N175" s="700"/>
      <c r="O175" s="700"/>
      <c r="P175" s="700"/>
      <c r="Q175" s="700"/>
      <c r="R175" s="700"/>
      <c r="S175" s="700"/>
      <c r="T175" s="700"/>
      <c r="U175" s="700"/>
      <c r="V175" s="700"/>
      <c r="W175" s="700"/>
      <c r="X175" s="700"/>
      <c r="Y175" s="700"/>
      <c r="Z175" s="700"/>
      <c r="AA175" s="700"/>
      <c r="AB175" s="700"/>
      <c r="AC175" s="700"/>
      <c r="AD175" s="700"/>
      <c r="AE175" s="700"/>
      <c r="AF175" s="700"/>
      <c r="AG175" s="700"/>
      <c r="AH175" s="700"/>
      <c r="AI175" s="700"/>
      <c r="AJ175" s="700"/>
      <c r="AK175" s="700"/>
      <c r="AL175" s="700"/>
      <c r="AM175" s="700"/>
      <c r="AN175" s="700"/>
      <c r="AO175" s="700"/>
      <c r="AP175" s="700"/>
      <c r="AQ175" s="700"/>
      <c r="AR175" s="700"/>
      <c r="AS175" s="700"/>
      <c r="AT175" s="700"/>
      <c r="AU175" s="700"/>
      <c r="AV175" s="700"/>
      <c r="AW175" s="700"/>
      <c r="AX175" s="700"/>
      <c r="AY175" s="700"/>
      <c r="AZ175" s="700"/>
      <c r="BA175" s="700"/>
      <c r="BB175" s="700"/>
      <c r="BC175" s="700"/>
      <c r="BD175" s="700"/>
      <c r="BE175" s="700"/>
      <c r="BF175" s="700"/>
      <c r="BG175" s="32"/>
      <c r="BH175" s="453">
        <f>154954.07+4534.84</f>
        <v>159488.91</v>
      </c>
      <c r="BI175" s="701"/>
      <c r="BJ175" s="701"/>
      <c r="BK175" s="701"/>
      <c r="BL175" s="701"/>
      <c r="BM175" s="701"/>
      <c r="BN175" s="701"/>
      <c r="BO175" s="701"/>
      <c r="BP175" s="701"/>
      <c r="BQ175" s="701"/>
      <c r="BR175" s="701"/>
      <c r="BS175" s="701"/>
      <c r="BT175" s="701"/>
      <c r="BU175" s="701"/>
      <c r="BV175" s="701"/>
      <c r="BW175" s="701"/>
      <c r="BX175" s="701"/>
      <c r="BY175" s="701"/>
      <c r="BZ175" s="701"/>
      <c r="CA175" s="701"/>
      <c r="CB175" s="701"/>
    </row>
    <row r="176" spans="1:102" ht="26.45" customHeight="1" x14ac:dyDescent="0.25">
      <c r="A176" s="455" t="s">
        <v>402</v>
      </c>
      <c r="B176" s="700"/>
      <c r="C176" s="700"/>
      <c r="D176" s="700"/>
      <c r="E176" s="700"/>
      <c r="F176" s="700"/>
      <c r="G176" s="700"/>
      <c r="H176" s="700"/>
      <c r="I176" s="700"/>
      <c r="J176" s="700"/>
      <c r="K176" s="700"/>
      <c r="L176" s="700"/>
      <c r="M176" s="700"/>
      <c r="N176" s="700"/>
      <c r="O176" s="700"/>
      <c r="P176" s="700"/>
      <c r="Q176" s="700"/>
      <c r="R176" s="700"/>
      <c r="S176" s="700"/>
      <c r="T176" s="700"/>
      <c r="U176" s="700"/>
      <c r="V176" s="700"/>
      <c r="W176" s="700"/>
      <c r="X176" s="700"/>
      <c r="Y176" s="700"/>
      <c r="Z176" s="700"/>
      <c r="AA176" s="700"/>
      <c r="AB176" s="700"/>
      <c r="AC176" s="700"/>
      <c r="AD176" s="700"/>
      <c r="AE176" s="700"/>
      <c r="AF176" s="700"/>
      <c r="AG176" s="700"/>
      <c r="AH176" s="700"/>
      <c r="AI176" s="700"/>
      <c r="AJ176" s="700"/>
      <c r="AK176" s="700"/>
      <c r="AL176" s="700"/>
      <c r="AM176" s="700"/>
      <c r="AN176" s="700"/>
      <c r="AO176" s="700"/>
      <c r="AP176" s="700"/>
      <c r="AQ176" s="700"/>
      <c r="AR176" s="700"/>
      <c r="AS176" s="700"/>
      <c r="AT176" s="700"/>
      <c r="AU176" s="700"/>
      <c r="AV176" s="700"/>
      <c r="AW176" s="700"/>
      <c r="AX176" s="700"/>
      <c r="AY176" s="700"/>
      <c r="AZ176" s="700"/>
      <c r="BA176" s="700"/>
      <c r="BB176" s="700"/>
      <c r="BC176" s="700"/>
      <c r="BD176" s="700"/>
      <c r="BE176" s="700"/>
      <c r="BF176" s="700"/>
      <c r="BG176" s="453">
        <f>BO112+BN124+BN134</f>
        <v>1220000</v>
      </c>
      <c r="BH176" s="701"/>
      <c r="BI176" s="701"/>
      <c r="BJ176" s="701"/>
      <c r="BK176" s="701"/>
      <c r="BL176" s="701"/>
      <c r="BM176" s="701"/>
      <c r="BN176" s="701"/>
      <c r="BO176" s="701"/>
      <c r="BP176" s="701"/>
      <c r="BQ176" s="701"/>
      <c r="BR176" s="701"/>
      <c r="BS176" s="701"/>
      <c r="BT176" s="701"/>
      <c r="BU176" s="701"/>
      <c r="BV176" s="701"/>
      <c r="BW176" s="701"/>
      <c r="BX176" s="701"/>
      <c r="BY176" s="701"/>
      <c r="BZ176" s="701"/>
      <c r="CA176" s="701"/>
      <c r="CB176" s="701"/>
      <c r="CC176" s="453"/>
      <c r="CD176" s="701"/>
      <c r="CE176" s="701"/>
      <c r="CF176" s="701"/>
      <c r="CG176" s="701"/>
      <c r="CH176" s="701"/>
      <c r="CI176" s="701"/>
      <c r="CJ176" s="701"/>
      <c r="CK176" s="701"/>
      <c r="CL176" s="701"/>
      <c r="CM176" s="701"/>
      <c r="CN176" s="701"/>
      <c r="CO176" s="701"/>
      <c r="CP176" s="701"/>
      <c r="CQ176" s="701"/>
      <c r="CR176" s="701"/>
      <c r="CS176" s="701"/>
      <c r="CT176" s="701"/>
      <c r="CU176" s="701"/>
      <c r="CV176" s="701"/>
      <c r="CW176" s="701"/>
      <c r="CX176" s="701"/>
    </row>
    <row r="177" spans="1:102" ht="6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spans="1:102" ht="28.5" customHeight="1" x14ac:dyDescent="0.25">
      <c r="A178" s="457" t="s">
        <v>397</v>
      </c>
      <c r="B178" s="639"/>
      <c r="C178" s="639"/>
      <c r="D178" s="639"/>
      <c r="E178" s="639"/>
      <c r="F178" s="639"/>
      <c r="G178" s="639"/>
      <c r="H178" s="639"/>
      <c r="I178" s="639"/>
      <c r="J178" s="639"/>
      <c r="K178" s="639"/>
      <c r="L178" s="639"/>
      <c r="M178" s="639"/>
      <c r="N178" s="639"/>
      <c r="O178" s="639"/>
      <c r="P178" s="639"/>
      <c r="Q178" s="639"/>
      <c r="R178" s="639"/>
      <c r="S178" s="639"/>
      <c r="T178" s="639"/>
      <c r="U178" s="639"/>
      <c r="V178" s="639"/>
      <c r="W178" s="639"/>
      <c r="X178" s="639"/>
      <c r="Y178" s="639"/>
      <c r="Z178" s="639"/>
      <c r="AA178" s="639"/>
      <c r="AB178" s="639"/>
      <c r="AC178" s="639"/>
      <c r="AD178" s="639"/>
      <c r="AE178" s="639"/>
      <c r="AF178" s="639"/>
      <c r="AG178" s="639"/>
      <c r="AH178" s="639"/>
      <c r="AI178" s="639"/>
      <c r="AJ178" s="639"/>
      <c r="AK178" s="639"/>
      <c r="AL178" s="639"/>
      <c r="AM178" s="639"/>
      <c r="AN178" s="639"/>
      <c r="AO178" s="639"/>
      <c r="AP178" s="639"/>
      <c r="AQ178" s="639"/>
      <c r="AR178" s="639"/>
      <c r="AS178" s="639"/>
      <c r="AT178" s="639"/>
      <c r="AU178" s="639"/>
      <c r="AV178" s="639"/>
      <c r="AW178" s="639"/>
      <c r="AX178" s="639"/>
      <c r="AY178" s="639"/>
      <c r="AZ178" s="639"/>
      <c r="BA178" s="639"/>
      <c r="BB178" s="639"/>
      <c r="BC178" s="639"/>
      <c r="BD178" s="639"/>
      <c r="BE178" s="639"/>
      <c r="BF178" s="639"/>
      <c r="BG178" s="453">
        <f>BG176</f>
        <v>1220000</v>
      </c>
      <c r="BH178" s="640"/>
      <c r="BI178" s="640"/>
      <c r="BJ178" s="640"/>
      <c r="BK178" s="640"/>
      <c r="BL178" s="640"/>
      <c r="BM178" s="640"/>
      <c r="BN178" s="640"/>
      <c r="BO178" s="640"/>
      <c r="BP178" s="640"/>
      <c r="BQ178" s="640"/>
      <c r="BR178" s="640"/>
      <c r="BS178" s="640"/>
      <c r="BT178" s="640"/>
      <c r="BU178" s="640"/>
      <c r="BV178" s="640"/>
      <c r="BW178" s="640"/>
      <c r="BX178" s="640"/>
      <c r="BY178" s="640"/>
      <c r="BZ178" s="640"/>
      <c r="CA178" s="640"/>
      <c r="CB178" s="640"/>
    </row>
    <row r="180" spans="1:102" ht="26.45" customHeight="1" x14ac:dyDescent="0.25">
      <c r="A180" s="455" t="s">
        <v>426</v>
      </c>
      <c r="B180" s="700"/>
      <c r="C180" s="700"/>
      <c r="D180" s="700"/>
      <c r="E180" s="700"/>
      <c r="F180" s="700"/>
      <c r="G180" s="700"/>
      <c r="H180" s="700"/>
      <c r="I180" s="700"/>
      <c r="J180" s="700"/>
      <c r="K180" s="700"/>
      <c r="L180" s="700"/>
      <c r="M180" s="700"/>
      <c r="N180" s="700"/>
      <c r="O180" s="700"/>
      <c r="P180" s="700"/>
      <c r="Q180" s="700"/>
      <c r="R180" s="700"/>
      <c r="S180" s="700"/>
      <c r="T180" s="700"/>
      <c r="U180" s="700"/>
      <c r="V180" s="700"/>
      <c r="W180" s="700"/>
      <c r="X180" s="700"/>
      <c r="Y180" s="700"/>
      <c r="Z180" s="700"/>
      <c r="AA180" s="700"/>
      <c r="AB180" s="700"/>
      <c r="AC180" s="700"/>
      <c r="AD180" s="700"/>
      <c r="AE180" s="700"/>
      <c r="AF180" s="700"/>
      <c r="AG180" s="700"/>
      <c r="AH180" s="700"/>
      <c r="AI180" s="700"/>
      <c r="AJ180" s="700"/>
      <c r="AK180" s="700"/>
      <c r="AL180" s="700"/>
      <c r="AM180" s="700"/>
      <c r="AN180" s="700"/>
      <c r="AO180" s="700"/>
      <c r="AP180" s="700"/>
      <c r="AQ180" s="700"/>
      <c r="AR180" s="700"/>
      <c r="AS180" s="700"/>
      <c r="AT180" s="700"/>
      <c r="AU180" s="700"/>
      <c r="AV180" s="700"/>
      <c r="AW180" s="700"/>
      <c r="AX180" s="700"/>
      <c r="AY180" s="700"/>
      <c r="AZ180" s="700"/>
      <c r="BA180" s="700"/>
      <c r="BB180" s="700"/>
      <c r="BC180" s="700"/>
      <c r="BD180" s="700"/>
      <c r="BE180" s="700"/>
      <c r="BF180" s="700"/>
      <c r="BG180" s="453">
        <f>BW112+BW124+BW134</f>
        <v>1220000</v>
      </c>
      <c r="BH180" s="701"/>
      <c r="BI180" s="701"/>
      <c r="BJ180" s="701"/>
      <c r="BK180" s="701"/>
      <c r="BL180" s="701"/>
      <c r="BM180" s="701"/>
      <c r="BN180" s="701"/>
      <c r="BO180" s="701"/>
      <c r="BP180" s="701"/>
      <c r="BQ180" s="701"/>
      <c r="BR180" s="701"/>
      <c r="BS180" s="701"/>
      <c r="BT180" s="701"/>
      <c r="BU180" s="701"/>
      <c r="BV180" s="701"/>
      <c r="BW180" s="701"/>
      <c r="BX180" s="701"/>
      <c r="BY180" s="701"/>
      <c r="BZ180" s="701"/>
      <c r="CA180" s="701"/>
      <c r="CB180" s="701"/>
      <c r="CC180" s="453"/>
      <c r="CD180" s="701"/>
      <c r="CE180" s="701"/>
      <c r="CF180" s="701"/>
      <c r="CG180" s="701"/>
      <c r="CH180" s="701"/>
      <c r="CI180" s="701"/>
      <c r="CJ180" s="701"/>
      <c r="CK180" s="701"/>
      <c r="CL180" s="701"/>
      <c r="CM180" s="701"/>
      <c r="CN180" s="701"/>
      <c r="CO180" s="701"/>
      <c r="CP180" s="701"/>
      <c r="CQ180" s="701"/>
      <c r="CR180" s="701"/>
      <c r="CS180" s="701"/>
      <c r="CT180" s="701"/>
      <c r="CU180" s="701"/>
      <c r="CV180" s="701"/>
      <c r="CW180" s="701"/>
      <c r="CX180" s="701"/>
    </row>
    <row r="181" spans="1:102" ht="6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</row>
    <row r="182" spans="1:102" ht="28.5" customHeight="1" x14ac:dyDescent="0.25">
      <c r="A182" s="457" t="s">
        <v>427</v>
      </c>
      <c r="B182" s="639"/>
      <c r="C182" s="639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  <c r="R182" s="639"/>
      <c r="S182" s="639"/>
      <c r="T182" s="639"/>
      <c r="U182" s="639"/>
      <c r="V182" s="639"/>
      <c r="W182" s="639"/>
      <c r="X182" s="639"/>
      <c r="Y182" s="639"/>
      <c r="Z182" s="639"/>
      <c r="AA182" s="639"/>
      <c r="AB182" s="639"/>
      <c r="AC182" s="639"/>
      <c r="AD182" s="639"/>
      <c r="AE182" s="639"/>
      <c r="AF182" s="639"/>
      <c r="AG182" s="639"/>
      <c r="AH182" s="639"/>
      <c r="AI182" s="639"/>
      <c r="AJ182" s="639"/>
      <c r="AK182" s="639"/>
      <c r="AL182" s="639"/>
      <c r="AM182" s="639"/>
      <c r="AN182" s="639"/>
      <c r="AO182" s="639"/>
      <c r="AP182" s="639"/>
      <c r="AQ182" s="639"/>
      <c r="AR182" s="639"/>
      <c r="AS182" s="639"/>
      <c r="AT182" s="639"/>
      <c r="AU182" s="639"/>
      <c r="AV182" s="639"/>
      <c r="AW182" s="639"/>
      <c r="AX182" s="639"/>
      <c r="AY182" s="639"/>
      <c r="AZ182" s="639"/>
      <c r="BA182" s="639"/>
      <c r="BB182" s="639"/>
      <c r="BC182" s="639"/>
      <c r="BD182" s="639"/>
      <c r="BE182" s="639"/>
      <c r="BF182" s="639"/>
      <c r="BG182" s="453">
        <f>BG180</f>
        <v>1220000</v>
      </c>
      <c r="BH182" s="640"/>
      <c r="BI182" s="640"/>
      <c r="BJ182" s="640"/>
      <c r="BK182" s="640"/>
      <c r="BL182" s="640"/>
      <c r="BM182" s="640"/>
      <c r="BN182" s="640"/>
      <c r="BO182" s="640"/>
      <c r="BP182" s="640"/>
      <c r="BQ182" s="640"/>
      <c r="BR182" s="640"/>
      <c r="BS182" s="640"/>
      <c r="BT182" s="640"/>
      <c r="BU182" s="640"/>
      <c r="BV182" s="640"/>
      <c r="BW182" s="640"/>
      <c r="BX182" s="640"/>
      <c r="BY182" s="640"/>
      <c r="BZ182" s="640"/>
      <c r="CA182" s="640"/>
      <c r="CB182" s="640"/>
    </row>
  </sheetData>
  <mergeCells count="421">
    <mergeCell ref="A153:D153"/>
    <mergeCell ref="E153:AT153"/>
    <mergeCell ref="AU153:BG153"/>
    <mergeCell ref="BH153:BR153"/>
    <mergeCell ref="BS153:CB153"/>
    <mergeCell ref="A151:D151"/>
    <mergeCell ref="E151:Y151"/>
    <mergeCell ref="Z151:AF151"/>
    <mergeCell ref="AG151:AM151"/>
    <mergeCell ref="AN151:AT151"/>
    <mergeCell ref="AU151:BG151"/>
    <mergeCell ref="BH151:BR151"/>
    <mergeCell ref="BS151:CB151"/>
    <mergeCell ref="A152:D152"/>
    <mergeCell ref="E152:Y152"/>
    <mergeCell ref="Z152:AF152"/>
    <mergeCell ref="AG152:AM152"/>
    <mergeCell ref="AN152:AT152"/>
    <mergeCell ref="AU152:BG152"/>
    <mergeCell ref="BH152:BR152"/>
    <mergeCell ref="BS152:CB152"/>
    <mergeCell ref="A143:D143"/>
    <mergeCell ref="E143:AM143"/>
    <mergeCell ref="AN143:AT143"/>
    <mergeCell ref="AU143:BC143"/>
    <mergeCell ref="BD143:BM143"/>
    <mergeCell ref="BN143:BV143"/>
    <mergeCell ref="BW143:CB143"/>
    <mergeCell ref="A145:CB145"/>
    <mergeCell ref="A147:D150"/>
    <mergeCell ref="E147:Y150"/>
    <mergeCell ref="Z147:AF150"/>
    <mergeCell ref="AG147:AM150"/>
    <mergeCell ref="AN147:AT150"/>
    <mergeCell ref="AU147:CB148"/>
    <mergeCell ref="AU149:BG150"/>
    <mergeCell ref="BH149:CB149"/>
    <mergeCell ref="BH150:BR150"/>
    <mergeCell ref="BS150:CB150"/>
    <mergeCell ref="A141:D141"/>
    <mergeCell ref="E141:AM141"/>
    <mergeCell ref="AN141:AT141"/>
    <mergeCell ref="AU141:BC141"/>
    <mergeCell ref="BD141:BM141"/>
    <mergeCell ref="BN141:BV141"/>
    <mergeCell ref="BW141:CB141"/>
    <mergeCell ref="A142:D142"/>
    <mergeCell ref="E142:AM142"/>
    <mergeCell ref="AN142:AT142"/>
    <mergeCell ref="AU142:BC142"/>
    <mergeCell ref="BD142:BM142"/>
    <mergeCell ref="BN142:BV142"/>
    <mergeCell ref="BW142:CB142"/>
    <mergeCell ref="A136:CB136"/>
    <mergeCell ref="A138:D140"/>
    <mergeCell ref="E138:AM140"/>
    <mergeCell ref="AN138:AT140"/>
    <mergeCell ref="AU138:BC140"/>
    <mergeCell ref="BD138:CB138"/>
    <mergeCell ref="BD139:BM140"/>
    <mergeCell ref="BN139:CB139"/>
    <mergeCell ref="BN140:BV140"/>
    <mergeCell ref="BW140:CB140"/>
    <mergeCell ref="A169:D169"/>
    <mergeCell ref="E169:AM169"/>
    <mergeCell ref="AN169:AT169"/>
    <mergeCell ref="AU169:BC169"/>
    <mergeCell ref="BD169:BM169"/>
    <mergeCell ref="BN169:BV169"/>
    <mergeCell ref="BW169:CB169"/>
    <mergeCell ref="A170:D170"/>
    <mergeCell ref="E170:AM170"/>
    <mergeCell ref="AN170:AT170"/>
    <mergeCell ref="AU170:BC170"/>
    <mergeCell ref="BD170:BM170"/>
    <mergeCell ref="BN170:BV170"/>
    <mergeCell ref="BW170:CB170"/>
    <mergeCell ref="A175:BF175"/>
    <mergeCell ref="BH175:CB175"/>
    <mergeCell ref="A155:CB155"/>
    <mergeCell ref="AB157:CB157"/>
    <mergeCell ref="S159:BO159"/>
    <mergeCell ref="BP159:CB159"/>
    <mergeCell ref="AH161:CB161"/>
    <mergeCell ref="A163:CB163"/>
    <mergeCell ref="A165:D167"/>
    <mergeCell ref="E165:AM167"/>
    <mergeCell ref="AN165:AT167"/>
    <mergeCell ref="AU165:BC167"/>
    <mergeCell ref="BD165:CB165"/>
    <mergeCell ref="BD166:BM167"/>
    <mergeCell ref="BN166:CB166"/>
    <mergeCell ref="BN167:BV167"/>
    <mergeCell ref="BW167:CB167"/>
    <mergeCell ref="A168:D168"/>
    <mergeCell ref="E168:AM168"/>
    <mergeCell ref="AN168:AT168"/>
    <mergeCell ref="AU168:BC168"/>
    <mergeCell ref="BD168:BM168"/>
    <mergeCell ref="BN168:BV168"/>
    <mergeCell ref="BW168:CB168"/>
    <mergeCell ref="A126:CB126"/>
    <mergeCell ref="A128:D130"/>
    <mergeCell ref="E128:AM130"/>
    <mergeCell ref="AN128:AT130"/>
    <mergeCell ref="AU128:BC130"/>
    <mergeCell ref="BD128:CB128"/>
    <mergeCell ref="BD129:BM130"/>
    <mergeCell ref="BN130:BV130"/>
    <mergeCell ref="BW130:CB130"/>
    <mergeCell ref="A94:D94"/>
    <mergeCell ref="E94:AH94"/>
    <mergeCell ref="AI94:AV94"/>
    <mergeCell ref="AW94:BD94"/>
    <mergeCell ref="BE94:BN94"/>
    <mergeCell ref="BO94:BV94"/>
    <mergeCell ref="BW94:CB94"/>
    <mergeCell ref="A92:D92"/>
    <mergeCell ref="E92:AH92"/>
    <mergeCell ref="AI92:AV92"/>
    <mergeCell ref="AW92:BD92"/>
    <mergeCell ref="BE92:BN92"/>
    <mergeCell ref="BO92:BV92"/>
    <mergeCell ref="BW92:CB92"/>
    <mergeCell ref="A93:D93"/>
    <mergeCell ref="E93:AH93"/>
    <mergeCell ref="AI93:AV93"/>
    <mergeCell ref="AW93:BD93"/>
    <mergeCell ref="BE93:BN93"/>
    <mergeCell ref="BO93:BV93"/>
    <mergeCell ref="BW93:CB93"/>
    <mergeCell ref="A62:CB62"/>
    <mergeCell ref="A80:CB80"/>
    <mergeCell ref="A82:AD82"/>
    <mergeCell ref="AE82:CB82"/>
    <mergeCell ref="S84:CB84"/>
    <mergeCell ref="AH86:CB86"/>
    <mergeCell ref="A88:D91"/>
    <mergeCell ref="E88:AH91"/>
    <mergeCell ref="AI88:AV91"/>
    <mergeCell ref="AW88:BD91"/>
    <mergeCell ref="BE88:CB89"/>
    <mergeCell ref="BE90:BN91"/>
    <mergeCell ref="BO90:CB90"/>
    <mergeCell ref="BO91:BV91"/>
    <mergeCell ref="BW91:CB91"/>
    <mergeCell ref="A77:D77"/>
    <mergeCell ref="E77:AH77"/>
    <mergeCell ref="AI77:AV77"/>
    <mergeCell ref="AW77:BD77"/>
    <mergeCell ref="BE77:BN77"/>
    <mergeCell ref="BO77:BV77"/>
    <mergeCell ref="BW77:CB77"/>
    <mergeCell ref="A78:D78"/>
    <mergeCell ref="E78:AH78"/>
    <mergeCell ref="AI78:AV78"/>
    <mergeCell ref="AW78:BD78"/>
    <mergeCell ref="BE78:BN78"/>
    <mergeCell ref="BO78:BV78"/>
    <mergeCell ref="BW78:CB78"/>
    <mergeCell ref="BO75:BV75"/>
    <mergeCell ref="BW75:CB75"/>
    <mergeCell ref="A76:D76"/>
    <mergeCell ref="E76:AH76"/>
    <mergeCell ref="AI76:AV76"/>
    <mergeCell ref="AW76:BD76"/>
    <mergeCell ref="BE76:BN76"/>
    <mergeCell ref="BO76:BV76"/>
    <mergeCell ref="BW76:CB76"/>
    <mergeCell ref="A176:BF176"/>
    <mergeCell ref="BG176:CB176"/>
    <mergeCell ref="CC176:CX176"/>
    <mergeCell ref="A178:BF178"/>
    <mergeCell ref="BG178:CB178"/>
    <mergeCell ref="A180:BF180"/>
    <mergeCell ref="BG180:CB180"/>
    <mergeCell ref="CC180:CX180"/>
    <mergeCell ref="A182:BF182"/>
    <mergeCell ref="BG182:CB182"/>
    <mergeCell ref="A172:BF172"/>
    <mergeCell ref="BG172:CB172"/>
    <mergeCell ref="CC172:CX172"/>
    <mergeCell ref="A174:BF174"/>
    <mergeCell ref="BG174:CB174"/>
    <mergeCell ref="E116:AT118"/>
    <mergeCell ref="AU116:BC118"/>
    <mergeCell ref="BD116:CB116"/>
    <mergeCell ref="BD117:BM118"/>
    <mergeCell ref="BN117:CB117"/>
    <mergeCell ref="BN129:CB129"/>
    <mergeCell ref="A133:D133"/>
    <mergeCell ref="A134:D134"/>
    <mergeCell ref="E133:AM133"/>
    <mergeCell ref="AN133:AT133"/>
    <mergeCell ref="AU133:BC133"/>
    <mergeCell ref="BD133:BM133"/>
    <mergeCell ref="BN133:BV133"/>
    <mergeCell ref="BW133:CB133"/>
    <mergeCell ref="E134:AM134"/>
    <mergeCell ref="AN134:AT134"/>
    <mergeCell ref="AU134:BC134"/>
    <mergeCell ref="BD134:BM134"/>
    <mergeCell ref="BN134:BV134"/>
    <mergeCell ref="BW134:CB134"/>
    <mergeCell ref="A131:D131"/>
    <mergeCell ref="A132:D132"/>
    <mergeCell ref="E131:AM131"/>
    <mergeCell ref="AN131:AT131"/>
    <mergeCell ref="AU131:BC131"/>
    <mergeCell ref="BD131:BM131"/>
    <mergeCell ref="BN131:BV131"/>
    <mergeCell ref="BW131:CB131"/>
    <mergeCell ref="E132:AM132"/>
    <mergeCell ref="AN132:AT132"/>
    <mergeCell ref="AU132:BC132"/>
    <mergeCell ref="BD132:BM132"/>
    <mergeCell ref="BN132:BV132"/>
    <mergeCell ref="BW132:CB132"/>
    <mergeCell ref="A122:D122"/>
    <mergeCell ref="BD122:BM122"/>
    <mergeCell ref="A123:D123"/>
    <mergeCell ref="BD123:BM123"/>
    <mergeCell ref="BN124:BV124"/>
    <mergeCell ref="BW124:CB124"/>
    <mergeCell ref="E124:AT124"/>
    <mergeCell ref="AU124:BC124"/>
    <mergeCell ref="E122:AT122"/>
    <mergeCell ref="AU122:BC122"/>
    <mergeCell ref="BN122:BV122"/>
    <mergeCell ref="BW122:CB122"/>
    <mergeCell ref="E123:AT123"/>
    <mergeCell ref="AU123:BC123"/>
    <mergeCell ref="BN123:BV123"/>
    <mergeCell ref="BW123:CB123"/>
    <mergeCell ref="A124:D124"/>
    <mergeCell ref="BD124:BM124"/>
    <mergeCell ref="A120:D120"/>
    <mergeCell ref="BD120:BM120"/>
    <mergeCell ref="A121:D121"/>
    <mergeCell ref="BD121:BM121"/>
    <mergeCell ref="E121:AT121"/>
    <mergeCell ref="AU121:BC121"/>
    <mergeCell ref="A114:CB114"/>
    <mergeCell ref="A116:D118"/>
    <mergeCell ref="A119:D119"/>
    <mergeCell ref="BD119:BM119"/>
    <mergeCell ref="BN118:BV118"/>
    <mergeCell ref="BW118:CB118"/>
    <mergeCell ref="E119:AT119"/>
    <mergeCell ref="AU119:BC119"/>
    <mergeCell ref="BN119:BV119"/>
    <mergeCell ref="BW119:CB119"/>
    <mergeCell ref="E120:AT120"/>
    <mergeCell ref="AU120:BC120"/>
    <mergeCell ref="BN120:BV120"/>
    <mergeCell ref="BW120:CB120"/>
    <mergeCell ref="BN121:BV121"/>
    <mergeCell ref="BW121:CB121"/>
    <mergeCell ref="A98:AD98"/>
    <mergeCell ref="AE98:CB98"/>
    <mergeCell ref="S100:BO100"/>
    <mergeCell ref="BP100:CB100"/>
    <mergeCell ref="AH102:CB102"/>
    <mergeCell ref="A104:CB104"/>
    <mergeCell ref="A57:D57"/>
    <mergeCell ref="E57:BD57"/>
    <mergeCell ref="BE57:BP57"/>
    <mergeCell ref="BQ57:CB57"/>
    <mergeCell ref="A59:CB61"/>
    <mergeCell ref="A96:CB96"/>
    <mergeCell ref="A64:CB64"/>
    <mergeCell ref="A66:AD66"/>
    <mergeCell ref="AE66:CB66"/>
    <mergeCell ref="S68:CB68"/>
    <mergeCell ref="AH70:CB70"/>
    <mergeCell ref="A72:D75"/>
    <mergeCell ref="E72:AH75"/>
    <mergeCell ref="AI72:AV75"/>
    <mergeCell ref="AW72:BD75"/>
    <mergeCell ref="BE72:CB73"/>
    <mergeCell ref="BE74:BN75"/>
    <mergeCell ref="BO74:CB74"/>
    <mergeCell ref="A53:D54"/>
    <mergeCell ref="E53:BD53"/>
    <mergeCell ref="BE53:BP54"/>
    <mergeCell ref="BQ53:CB54"/>
    <mergeCell ref="E54:BD54"/>
    <mergeCell ref="A55:D56"/>
    <mergeCell ref="E55:BD55"/>
    <mergeCell ref="BE55:BP56"/>
    <mergeCell ref="BQ55:CB56"/>
    <mergeCell ref="E56:BD56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E46:BD46"/>
    <mergeCell ref="A47:D48"/>
    <mergeCell ref="E47:BD47"/>
    <mergeCell ref="BE47:BP48"/>
    <mergeCell ref="BQ47:CB48"/>
    <mergeCell ref="E48:BD48"/>
    <mergeCell ref="A42:D43"/>
    <mergeCell ref="E42:BD42"/>
    <mergeCell ref="BE42:BP43"/>
    <mergeCell ref="BQ42:CB43"/>
    <mergeCell ref="E43:BD43"/>
    <mergeCell ref="A44:D46"/>
    <mergeCell ref="E44:BD44"/>
    <mergeCell ref="BE44:BP46"/>
    <mergeCell ref="BQ44:CB46"/>
    <mergeCell ref="E45:BD45"/>
    <mergeCell ref="A39:D39"/>
    <mergeCell ref="E39:BD39"/>
    <mergeCell ref="BE39:BP39"/>
    <mergeCell ref="BQ39:CB39"/>
    <mergeCell ref="A40:D41"/>
    <mergeCell ref="E40:BD40"/>
    <mergeCell ref="BE40:BP41"/>
    <mergeCell ref="BQ40:CB41"/>
    <mergeCell ref="E41:BD41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AH29:CB29"/>
    <mergeCell ref="A31:D34"/>
    <mergeCell ref="E31:BD34"/>
    <mergeCell ref="BE31:BP34"/>
    <mergeCell ref="BQ31:CB34"/>
    <mergeCell ref="A35:D35"/>
    <mergeCell ref="E35:BD35"/>
    <mergeCell ref="BE35:BP35"/>
    <mergeCell ref="BQ35:CB35"/>
    <mergeCell ref="BG19:BP19"/>
    <mergeCell ref="BQ19:CB19"/>
    <mergeCell ref="A21:CB23"/>
    <mergeCell ref="A25:AD25"/>
    <mergeCell ref="AE25:CB25"/>
    <mergeCell ref="S27:CB27"/>
    <mergeCell ref="A19:C19"/>
    <mergeCell ref="D19:S19"/>
    <mergeCell ref="T19:AE19"/>
    <mergeCell ref="AF19:AM19"/>
    <mergeCell ref="AN19:AW19"/>
    <mergeCell ref="AX19:BF19"/>
    <mergeCell ref="BQ17:CB17"/>
    <mergeCell ref="A18:C18"/>
    <mergeCell ref="D18:S18"/>
    <mergeCell ref="T18:AE18"/>
    <mergeCell ref="AF18:AM18"/>
    <mergeCell ref="AN18:AW18"/>
    <mergeCell ref="AX18:BF18"/>
    <mergeCell ref="BG18:BP18"/>
    <mergeCell ref="BQ18:CB18"/>
    <mergeCell ref="AX16:BF16"/>
    <mergeCell ref="BG16:BP16"/>
    <mergeCell ref="A17:C17"/>
    <mergeCell ref="D17:S17"/>
    <mergeCell ref="T17:AE17"/>
    <mergeCell ref="AF17:AM17"/>
    <mergeCell ref="AN17:AW17"/>
    <mergeCell ref="AX17:BF17"/>
    <mergeCell ref="BG17:BP17"/>
    <mergeCell ref="A110:D110"/>
    <mergeCell ref="E110:AH110"/>
    <mergeCell ref="AI110:AV110"/>
    <mergeCell ref="AW110:BD110"/>
    <mergeCell ref="BE110:BN110"/>
    <mergeCell ref="BO110:BV110"/>
    <mergeCell ref="BW110:CB110"/>
    <mergeCell ref="A111:D111"/>
    <mergeCell ref="A1:CB1"/>
    <mergeCell ref="A2:CB2"/>
    <mergeCell ref="A4:CB4"/>
    <mergeCell ref="A6:AD6"/>
    <mergeCell ref="AE6:CB6"/>
    <mergeCell ref="S8:CB8"/>
    <mergeCell ref="AH10:CB10"/>
    <mergeCell ref="A12:CB12"/>
    <mergeCell ref="A14:C16"/>
    <mergeCell ref="D14:S16"/>
    <mergeCell ref="T14:AE16"/>
    <mergeCell ref="AF14:BP14"/>
    <mergeCell ref="BQ14:CB16"/>
    <mergeCell ref="AF15:AM16"/>
    <mergeCell ref="AN15:BP15"/>
    <mergeCell ref="AN16:AW16"/>
    <mergeCell ref="A106:D109"/>
    <mergeCell ref="E106:AH109"/>
    <mergeCell ref="AI106:AV109"/>
    <mergeCell ref="AW106:BD109"/>
    <mergeCell ref="BE106:CB107"/>
    <mergeCell ref="BE108:BN109"/>
    <mergeCell ref="BO108:CB108"/>
    <mergeCell ref="BO109:BV109"/>
    <mergeCell ref="BW109:CB109"/>
    <mergeCell ref="E111:AH111"/>
    <mergeCell ref="AI111:AV111"/>
    <mergeCell ref="AW111:BD111"/>
    <mergeCell ref="BE111:BN111"/>
    <mergeCell ref="BO111:BV111"/>
    <mergeCell ref="BW111:CB111"/>
    <mergeCell ref="A112:D112"/>
    <mergeCell ref="E112:AH112"/>
    <mergeCell ref="AI112:AV112"/>
    <mergeCell ref="AW112:BD112"/>
    <mergeCell ref="BO112:BV112"/>
    <mergeCell ref="BW112:CB112"/>
    <mergeCell ref="BE112:BN112"/>
  </mergeCells>
  <pageMargins left="0.9055118110236221" right="0.11811023622047245" top="0.74803149606299213" bottom="0.15748031496062992" header="0.31496062992125984" footer="0.31496062992125984"/>
  <pageSetup paperSize="9" scale="80" orientation="portrait" r:id="rId1"/>
  <rowBreaks count="1" manualBreakCount="1">
    <brk id="125" max="7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view="pageBreakPreview" zoomScaleNormal="82" zoomScaleSheetLayoutView="100" workbookViewId="0">
      <selection activeCell="E40" sqref="E40:AG40"/>
    </sheetView>
  </sheetViews>
  <sheetFormatPr defaultColWidth="1.140625" defaultRowHeight="12.75" x14ac:dyDescent="0.2"/>
  <cols>
    <col min="1" max="17" width="1.140625" style="8"/>
    <col min="18" max="18" width="2.28515625" style="8" customWidth="1"/>
    <col min="19" max="32" width="1.140625" style="8"/>
    <col min="33" max="33" width="1.28515625" style="8" customWidth="1"/>
    <col min="34" max="79" width="1.140625" style="8"/>
    <col min="80" max="80" width="5.7109375" style="8" customWidth="1"/>
    <col min="81" max="81" width="10.42578125" style="8" customWidth="1"/>
    <col min="82" max="82" width="6.42578125" style="8" customWidth="1"/>
    <col min="83" max="83" width="8" style="8" customWidth="1"/>
    <col min="84" max="84" width="7.42578125" style="8" customWidth="1"/>
    <col min="85" max="273" width="1.140625" style="8"/>
    <col min="274" max="274" width="2.28515625" style="8" customWidth="1"/>
    <col min="275" max="288" width="1.140625" style="8"/>
    <col min="289" max="289" width="1.28515625" style="8" customWidth="1"/>
    <col min="290" max="336" width="1.140625" style="8"/>
    <col min="337" max="337" width="10.42578125" style="8" customWidth="1"/>
    <col min="338" max="338" width="6.42578125" style="8" customWidth="1"/>
    <col min="339" max="339" width="8" style="8" customWidth="1"/>
    <col min="340" max="340" width="7.42578125" style="8" customWidth="1"/>
    <col min="341" max="529" width="1.140625" style="8"/>
    <col min="530" max="530" width="2.28515625" style="8" customWidth="1"/>
    <col min="531" max="544" width="1.140625" style="8"/>
    <col min="545" max="545" width="1.28515625" style="8" customWidth="1"/>
    <col min="546" max="592" width="1.140625" style="8"/>
    <col min="593" max="593" width="10.42578125" style="8" customWidth="1"/>
    <col min="594" max="594" width="6.42578125" style="8" customWidth="1"/>
    <col min="595" max="595" width="8" style="8" customWidth="1"/>
    <col min="596" max="596" width="7.42578125" style="8" customWidth="1"/>
    <col min="597" max="785" width="1.140625" style="8"/>
    <col min="786" max="786" width="2.28515625" style="8" customWidth="1"/>
    <col min="787" max="800" width="1.140625" style="8"/>
    <col min="801" max="801" width="1.28515625" style="8" customWidth="1"/>
    <col min="802" max="848" width="1.140625" style="8"/>
    <col min="849" max="849" width="10.42578125" style="8" customWidth="1"/>
    <col min="850" max="850" width="6.42578125" style="8" customWidth="1"/>
    <col min="851" max="851" width="8" style="8" customWidth="1"/>
    <col min="852" max="852" width="7.42578125" style="8" customWidth="1"/>
    <col min="853" max="1041" width="1.140625" style="8"/>
    <col min="1042" max="1042" width="2.28515625" style="8" customWidth="1"/>
    <col min="1043" max="1056" width="1.140625" style="8"/>
    <col min="1057" max="1057" width="1.28515625" style="8" customWidth="1"/>
    <col min="1058" max="1104" width="1.140625" style="8"/>
    <col min="1105" max="1105" width="10.42578125" style="8" customWidth="1"/>
    <col min="1106" max="1106" width="6.42578125" style="8" customWidth="1"/>
    <col min="1107" max="1107" width="8" style="8" customWidth="1"/>
    <col min="1108" max="1108" width="7.42578125" style="8" customWidth="1"/>
    <col min="1109" max="1297" width="1.140625" style="8"/>
    <col min="1298" max="1298" width="2.28515625" style="8" customWidth="1"/>
    <col min="1299" max="1312" width="1.140625" style="8"/>
    <col min="1313" max="1313" width="1.28515625" style="8" customWidth="1"/>
    <col min="1314" max="1360" width="1.140625" style="8"/>
    <col min="1361" max="1361" width="10.42578125" style="8" customWidth="1"/>
    <col min="1362" max="1362" width="6.42578125" style="8" customWidth="1"/>
    <col min="1363" max="1363" width="8" style="8" customWidth="1"/>
    <col min="1364" max="1364" width="7.42578125" style="8" customWidth="1"/>
    <col min="1365" max="1553" width="1.140625" style="8"/>
    <col min="1554" max="1554" width="2.28515625" style="8" customWidth="1"/>
    <col min="1555" max="1568" width="1.140625" style="8"/>
    <col min="1569" max="1569" width="1.28515625" style="8" customWidth="1"/>
    <col min="1570" max="1616" width="1.140625" style="8"/>
    <col min="1617" max="1617" width="10.42578125" style="8" customWidth="1"/>
    <col min="1618" max="1618" width="6.42578125" style="8" customWidth="1"/>
    <col min="1619" max="1619" width="8" style="8" customWidth="1"/>
    <col min="1620" max="1620" width="7.42578125" style="8" customWidth="1"/>
    <col min="1621" max="1809" width="1.140625" style="8"/>
    <col min="1810" max="1810" width="2.28515625" style="8" customWidth="1"/>
    <col min="1811" max="1824" width="1.140625" style="8"/>
    <col min="1825" max="1825" width="1.28515625" style="8" customWidth="1"/>
    <col min="1826" max="1872" width="1.140625" style="8"/>
    <col min="1873" max="1873" width="10.42578125" style="8" customWidth="1"/>
    <col min="1874" max="1874" width="6.42578125" style="8" customWidth="1"/>
    <col min="1875" max="1875" width="8" style="8" customWidth="1"/>
    <col min="1876" max="1876" width="7.42578125" style="8" customWidth="1"/>
    <col min="1877" max="2065" width="1.140625" style="8"/>
    <col min="2066" max="2066" width="2.28515625" style="8" customWidth="1"/>
    <col min="2067" max="2080" width="1.140625" style="8"/>
    <col min="2081" max="2081" width="1.28515625" style="8" customWidth="1"/>
    <col min="2082" max="2128" width="1.140625" style="8"/>
    <col min="2129" max="2129" width="10.42578125" style="8" customWidth="1"/>
    <col min="2130" max="2130" width="6.42578125" style="8" customWidth="1"/>
    <col min="2131" max="2131" width="8" style="8" customWidth="1"/>
    <col min="2132" max="2132" width="7.42578125" style="8" customWidth="1"/>
    <col min="2133" max="2321" width="1.140625" style="8"/>
    <col min="2322" max="2322" width="2.28515625" style="8" customWidth="1"/>
    <col min="2323" max="2336" width="1.140625" style="8"/>
    <col min="2337" max="2337" width="1.28515625" style="8" customWidth="1"/>
    <col min="2338" max="2384" width="1.140625" style="8"/>
    <col min="2385" max="2385" width="10.42578125" style="8" customWidth="1"/>
    <col min="2386" max="2386" width="6.42578125" style="8" customWidth="1"/>
    <col min="2387" max="2387" width="8" style="8" customWidth="1"/>
    <col min="2388" max="2388" width="7.42578125" style="8" customWidth="1"/>
    <col min="2389" max="2577" width="1.140625" style="8"/>
    <col min="2578" max="2578" width="2.28515625" style="8" customWidth="1"/>
    <col min="2579" max="2592" width="1.140625" style="8"/>
    <col min="2593" max="2593" width="1.28515625" style="8" customWidth="1"/>
    <col min="2594" max="2640" width="1.140625" style="8"/>
    <col min="2641" max="2641" width="10.42578125" style="8" customWidth="1"/>
    <col min="2642" max="2642" width="6.42578125" style="8" customWidth="1"/>
    <col min="2643" max="2643" width="8" style="8" customWidth="1"/>
    <col min="2644" max="2644" width="7.42578125" style="8" customWidth="1"/>
    <col min="2645" max="2833" width="1.140625" style="8"/>
    <col min="2834" max="2834" width="2.28515625" style="8" customWidth="1"/>
    <col min="2835" max="2848" width="1.140625" style="8"/>
    <col min="2849" max="2849" width="1.28515625" style="8" customWidth="1"/>
    <col min="2850" max="2896" width="1.140625" style="8"/>
    <col min="2897" max="2897" width="10.42578125" style="8" customWidth="1"/>
    <col min="2898" max="2898" width="6.42578125" style="8" customWidth="1"/>
    <col min="2899" max="2899" width="8" style="8" customWidth="1"/>
    <col min="2900" max="2900" width="7.42578125" style="8" customWidth="1"/>
    <col min="2901" max="3089" width="1.140625" style="8"/>
    <col min="3090" max="3090" width="2.28515625" style="8" customWidth="1"/>
    <col min="3091" max="3104" width="1.140625" style="8"/>
    <col min="3105" max="3105" width="1.28515625" style="8" customWidth="1"/>
    <col min="3106" max="3152" width="1.140625" style="8"/>
    <col min="3153" max="3153" width="10.42578125" style="8" customWidth="1"/>
    <col min="3154" max="3154" width="6.42578125" style="8" customWidth="1"/>
    <col min="3155" max="3155" width="8" style="8" customWidth="1"/>
    <col min="3156" max="3156" width="7.42578125" style="8" customWidth="1"/>
    <col min="3157" max="3345" width="1.140625" style="8"/>
    <col min="3346" max="3346" width="2.28515625" style="8" customWidth="1"/>
    <col min="3347" max="3360" width="1.140625" style="8"/>
    <col min="3361" max="3361" width="1.28515625" style="8" customWidth="1"/>
    <col min="3362" max="3408" width="1.140625" style="8"/>
    <col min="3409" max="3409" width="10.42578125" style="8" customWidth="1"/>
    <col min="3410" max="3410" width="6.42578125" style="8" customWidth="1"/>
    <col min="3411" max="3411" width="8" style="8" customWidth="1"/>
    <col min="3412" max="3412" width="7.42578125" style="8" customWidth="1"/>
    <col min="3413" max="3601" width="1.140625" style="8"/>
    <col min="3602" max="3602" width="2.28515625" style="8" customWidth="1"/>
    <col min="3603" max="3616" width="1.140625" style="8"/>
    <col min="3617" max="3617" width="1.28515625" style="8" customWidth="1"/>
    <col min="3618" max="3664" width="1.140625" style="8"/>
    <col min="3665" max="3665" width="10.42578125" style="8" customWidth="1"/>
    <col min="3666" max="3666" width="6.42578125" style="8" customWidth="1"/>
    <col min="3667" max="3667" width="8" style="8" customWidth="1"/>
    <col min="3668" max="3668" width="7.42578125" style="8" customWidth="1"/>
    <col min="3669" max="3857" width="1.140625" style="8"/>
    <col min="3858" max="3858" width="2.28515625" style="8" customWidth="1"/>
    <col min="3859" max="3872" width="1.140625" style="8"/>
    <col min="3873" max="3873" width="1.28515625" style="8" customWidth="1"/>
    <col min="3874" max="3920" width="1.140625" style="8"/>
    <col min="3921" max="3921" width="10.42578125" style="8" customWidth="1"/>
    <col min="3922" max="3922" width="6.42578125" style="8" customWidth="1"/>
    <col min="3923" max="3923" width="8" style="8" customWidth="1"/>
    <col min="3924" max="3924" width="7.42578125" style="8" customWidth="1"/>
    <col min="3925" max="4113" width="1.140625" style="8"/>
    <col min="4114" max="4114" width="2.28515625" style="8" customWidth="1"/>
    <col min="4115" max="4128" width="1.140625" style="8"/>
    <col min="4129" max="4129" width="1.28515625" style="8" customWidth="1"/>
    <col min="4130" max="4176" width="1.140625" style="8"/>
    <col min="4177" max="4177" width="10.42578125" style="8" customWidth="1"/>
    <col min="4178" max="4178" width="6.42578125" style="8" customWidth="1"/>
    <col min="4179" max="4179" width="8" style="8" customWidth="1"/>
    <col min="4180" max="4180" width="7.42578125" style="8" customWidth="1"/>
    <col min="4181" max="4369" width="1.140625" style="8"/>
    <col min="4370" max="4370" width="2.28515625" style="8" customWidth="1"/>
    <col min="4371" max="4384" width="1.140625" style="8"/>
    <col min="4385" max="4385" width="1.28515625" style="8" customWidth="1"/>
    <col min="4386" max="4432" width="1.140625" style="8"/>
    <col min="4433" max="4433" width="10.42578125" style="8" customWidth="1"/>
    <col min="4434" max="4434" width="6.42578125" style="8" customWidth="1"/>
    <col min="4435" max="4435" width="8" style="8" customWidth="1"/>
    <col min="4436" max="4436" width="7.42578125" style="8" customWidth="1"/>
    <col min="4437" max="4625" width="1.140625" style="8"/>
    <col min="4626" max="4626" width="2.28515625" style="8" customWidth="1"/>
    <col min="4627" max="4640" width="1.140625" style="8"/>
    <col min="4641" max="4641" width="1.28515625" style="8" customWidth="1"/>
    <col min="4642" max="4688" width="1.140625" style="8"/>
    <col min="4689" max="4689" width="10.42578125" style="8" customWidth="1"/>
    <col min="4690" max="4690" width="6.42578125" style="8" customWidth="1"/>
    <col min="4691" max="4691" width="8" style="8" customWidth="1"/>
    <col min="4692" max="4692" width="7.42578125" style="8" customWidth="1"/>
    <col min="4693" max="4881" width="1.140625" style="8"/>
    <col min="4882" max="4882" width="2.28515625" style="8" customWidth="1"/>
    <col min="4883" max="4896" width="1.140625" style="8"/>
    <col min="4897" max="4897" width="1.28515625" style="8" customWidth="1"/>
    <col min="4898" max="4944" width="1.140625" style="8"/>
    <col min="4945" max="4945" width="10.42578125" style="8" customWidth="1"/>
    <col min="4946" max="4946" width="6.42578125" style="8" customWidth="1"/>
    <col min="4947" max="4947" width="8" style="8" customWidth="1"/>
    <col min="4948" max="4948" width="7.42578125" style="8" customWidth="1"/>
    <col min="4949" max="5137" width="1.140625" style="8"/>
    <col min="5138" max="5138" width="2.28515625" style="8" customWidth="1"/>
    <col min="5139" max="5152" width="1.140625" style="8"/>
    <col min="5153" max="5153" width="1.28515625" style="8" customWidth="1"/>
    <col min="5154" max="5200" width="1.140625" style="8"/>
    <col min="5201" max="5201" width="10.42578125" style="8" customWidth="1"/>
    <col min="5202" max="5202" width="6.42578125" style="8" customWidth="1"/>
    <col min="5203" max="5203" width="8" style="8" customWidth="1"/>
    <col min="5204" max="5204" width="7.42578125" style="8" customWidth="1"/>
    <col min="5205" max="5393" width="1.140625" style="8"/>
    <col min="5394" max="5394" width="2.28515625" style="8" customWidth="1"/>
    <col min="5395" max="5408" width="1.140625" style="8"/>
    <col min="5409" max="5409" width="1.28515625" style="8" customWidth="1"/>
    <col min="5410" max="5456" width="1.140625" style="8"/>
    <col min="5457" max="5457" width="10.42578125" style="8" customWidth="1"/>
    <col min="5458" max="5458" width="6.42578125" style="8" customWidth="1"/>
    <col min="5459" max="5459" width="8" style="8" customWidth="1"/>
    <col min="5460" max="5460" width="7.42578125" style="8" customWidth="1"/>
    <col min="5461" max="5649" width="1.140625" style="8"/>
    <col min="5650" max="5650" width="2.28515625" style="8" customWidth="1"/>
    <col min="5651" max="5664" width="1.140625" style="8"/>
    <col min="5665" max="5665" width="1.28515625" style="8" customWidth="1"/>
    <col min="5666" max="5712" width="1.140625" style="8"/>
    <col min="5713" max="5713" width="10.42578125" style="8" customWidth="1"/>
    <col min="5714" max="5714" width="6.42578125" style="8" customWidth="1"/>
    <col min="5715" max="5715" width="8" style="8" customWidth="1"/>
    <col min="5716" max="5716" width="7.42578125" style="8" customWidth="1"/>
    <col min="5717" max="5905" width="1.140625" style="8"/>
    <col min="5906" max="5906" width="2.28515625" style="8" customWidth="1"/>
    <col min="5907" max="5920" width="1.140625" style="8"/>
    <col min="5921" max="5921" width="1.28515625" style="8" customWidth="1"/>
    <col min="5922" max="5968" width="1.140625" style="8"/>
    <col min="5969" max="5969" width="10.42578125" style="8" customWidth="1"/>
    <col min="5970" max="5970" width="6.42578125" style="8" customWidth="1"/>
    <col min="5971" max="5971" width="8" style="8" customWidth="1"/>
    <col min="5972" max="5972" width="7.42578125" style="8" customWidth="1"/>
    <col min="5973" max="6161" width="1.140625" style="8"/>
    <col min="6162" max="6162" width="2.28515625" style="8" customWidth="1"/>
    <col min="6163" max="6176" width="1.140625" style="8"/>
    <col min="6177" max="6177" width="1.28515625" style="8" customWidth="1"/>
    <col min="6178" max="6224" width="1.140625" style="8"/>
    <col min="6225" max="6225" width="10.42578125" style="8" customWidth="1"/>
    <col min="6226" max="6226" width="6.42578125" style="8" customWidth="1"/>
    <col min="6227" max="6227" width="8" style="8" customWidth="1"/>
    <col min="6228" max="6228" width="7.42578125" style="8" customWidth="1"/>
    <col min="6229" max="6417" width="1.140625" style="8"/>
    <col min="6418" max="6418" width="2.28515625" style="8" customWidth="1"/>
    <col min="6419" max="6432" width="1.140625" style="8"/>
    <col min="6433" max="6433" width="1.28515625" style="8" customWidth="1"/>
    <col min="6434" max="6480" width="1.140625" style="8"/>
    <col min="6481" max="6481" width="10.42578125" style="8" customWidth="1"/>
    <col min="6482" max="6482" width="6.42578125" style="8" customWidth="1"/>
    <col min="6483" max="6483" width="8" style="8" customWidth="1"/>
    <col min="6484" max="6484" width="7.42578125" style="8" customWidth="1"/>
    <col min="6485" max="6673" width="1.140625" style="8"/>
    <col min="6674" max="6674" width="2.28515625" style="8" customWidth="1"/>
    <col min="6675" max="6688" width="1.140625" style="8"/>
    <col min="6689" max="6689" width="1.28515625" style="8" customWidth="1"/>
    <col min="6690" max="6736" width="1.140625" style="8"/>
    <col min="6737" max="6737" width="10.42578125" style="8" customWidth="1"/>
    <col min="6738" max="6738" width="6.42578125" style="8" customWidth="1"/>
    <col min="6739" max="6739" width="8" style="8" customWidth="1"/>
    <col min="6740" max="6740" width="7.42578125" style="8" customWidth="1"/>
    <col min="6741" max="6929" width="1.140625" style="8"/>
    <col min="6930" max="6930" width="2.28515625" style="8" customWidth="1"/>
    <col min="6931" max="6944" width="1.140625" style="8"/>
    <col min="6945" max="6945" width="1.28515625" style="8" customWidth="1"/>
    <col min="6946" max="6992" width="1.140625" style="8"/>
    <col min="6993" max="6993" width="10.42578125" style="8" customWidth="1"/>
    <col min="6994" max="6994" width="6.42578125" style="8" customWidth="1"/>
    <col min="6995" max="6995" width="8" style="8" customWidth="1"/>
    <col min="6996" max="6996" width="7.42578125" style="8" customWidth="1"/>
    <col min="6997" max="7185" width="1.140625" style="8"/>
    <col min="7186" max="7186" width="2.28515625" style="8" customWidth="1"/>
    <col min="7187" max="7200" width="1.140625" style="8"/>
    <col min="7201" max="7201" width="1.28515625" style="8" customWidth="1"/>
    <col min="7202" max="7248" width="1.140625" style="8"/>
    <col min="7249" max="7249" width="10.42578125" style="8" customWidth="1"/>
    <col min="7250" max="7250" width="6.42578125" style="8" customWidth="1"/>
    <col min="7251" max="7251" width="8" style="8" customWidth="1"/>
    <col min="7252" max="7252" width="7.42578125" style="8" customWidth="1"/>
    <col min="7253" max="7441" width="1.140625" style="8"/>
    <col min="7442" max="7442" width="2.28515625" style="8" customWidth="1"/>
    <col min="7443" max="7456" width="1.140625" style="8"/>
    <col min="7457" max="7457" width="1.28515625" style="8" customWidth="1"/>
    <col min="7458" max="7504" width="1.140625" style="8"/>
    <col min="7505" max="7505" width="10.42578125" style="8" customWidth="1"/>
    <col min="7506" max="7506" width="6.42578125" style="8" customWidth="1"/>
    <col min="7507" max="7507" width="8" style="8" customWidth="1"/>
    <col min="7508" max="7508" width="7.42578125" style="8" customWidth="1"/>
    <col min="7509" max="7697" width="1.140625" style="8"/>
    <col min="7698" max="7698" width="2.28515625" style="8" customWidth="1"/>
    <col min="7699" max="7712" width="1.140625" style="8"/>
    <col min="7713" max="7713" width="1.28515625" style="8" customWidth="1"/>
    <col min="7714" max="7760" width="1.140625" style="8"/>
    <col min="7761" max="7761" width="10.42578125" style="8" customWidth="1"/>
    <col min="7762" max="7762" width="6.42578125" style="8" customWidth="1"/>
    <col min="7763" max="7763" width="8" style="8" customWidth="1"/>
    <col min="7764" max="7764" width="7.42578125" style="8" customWidth="1"/>
    <col min="7765" max="7953" width="1.140625" style="8"/>
    <col min="7954" max="7954" width="2.28515625" style="8" customWidth="1"/>
    <col min="7955" max="7968" width="1.140625" style="8"/>
    <col min="7969" max="7969" width="1.28515625" style="8" customWidth="1"/>
    <col min="7970" max="8016" width="1.140625" style="8"/>
    <col min="8017" max="8017" width="10.42578125" style="8" customWidth="1"/>
    <col min="8018" max="8018" width="6.42578125" style="8" customWidth="1"/>
    <col min="8019" max="8019" width="8" style="8" customWidth="1"/>
    <col min="8020" max="8020" width="7.42578125" style="8" customWidth="1"/>
    <col min="8021" max="8209" width="1.140625" style="8"/>
    <col min="8210" max="8210" width="2.28515625" style="8" customWidth="1"/>
    <col min="8211" max="8224" width="1.140625" style="8"/>
    <col min="8225" max="8225" width="1.28515625" style="8" customWidth="1"/>
    <col min="8226" max="8272" width="1.140625" style="8"/>
    <col min="8273" max="8273" width="10.42578125" style="8" customWidth="1"/>
    <col min="8274" max="8274" width="6.42578125" style="8" customWidth="1"/>
    <col min="8275" max="8275" width="8" style="8" customWidth="1"/>
    <col min="8276" max="8276" width="7.42578125" style="8" customWidth="1"/>
    <col min="8277" max="8465" width="1.140625" style="8"/>
    <col min="8466" max="8466" width="2.28515625" style="8" customWidth="1"/>
    <col min="8467" max="8480" width="1.140625" style="8"/>
    <col min="8481" max="8481" width="1.28515625" style="8" customWidth="1"/>
    <col min="8482" max="8528" width="1.140625" style="8"/>
    <col min="8529" max="8529" width="10.42578125" style="8" customWidth="1"/>
    <col min="8530" max="8530" width="6.42578125" style="8" customWidth="1"/>
    <col min="8531" max="8531" width="8" style="8" customWidth="1"/>
    <col min="8532" max="8532" width="7.42578125" style="8" customWidth="1"/>
    <col min="8533" max="8721" width="1.140625" style="8"/>
    <col min="8722" max="8722" width="2.28515625" style="8" customWidth="1"/>
    <col min="8723" max="8736" width="1.140625" style="8"/>
    <col min="8737" max="8737" width="1.28515625" style="8" customWidth="1"/>
    <col min="8738" max="8784" width="1.140625" style="8"/>
    <col min="8785" max="8785" width="10.42578125" style="8" customWidth="1"/>
    <col min="8786" max="8786" width="6.42578125" style="8" customWidth="1"/>
    <col min="8787" max="8787" width="8" style="8" customWidth="1"/>
    <col min="8788" max="8788" width="7.42578125" style="8" customWidth="1"/>
    <col min="8789" max="8977" width="1.140625" style="8"/>
    <col min="8978" max="8978" width="2.28515625" style="8" customWidth="1"/>
    <col min="8979" max="8992" width="1.140625" style="8"/>
    <col min="8993" max="8993" width="1.28515625" style="8" customWidth="1"/>
    <col min="8994" max="9040" width="1.140625" style="8"/>
    <col min="9041" max="9041" width="10.42578125" style="8" customWidth="1"/>
    <col min="9042" max="9042" width="6.42578125" style="8" customWidth="1"/>
    <col min="9043" max="9043" width="8" style="8" customWidth="1"/>
    <col min="9044" max="9044" width="7.42578125" style="8" customWidth="1"/>
    <col min="9045" max="9233" width="1.140625" style="8"/>
    <col min="9234" max="9234" width="2.28515625" style="8" customWidth="1"/>
    <col min="9235" max="9248" width="1.140625" style="8"/>
    <col min="9249" max="9249" width="1.28515625" style="8" customWidth="1"/>
    <col min="9250" max="9296" width="1.140625" style="8"/>
    <col min="9297" max="9297" width="10.42578125" style="8" customWidth="1"/>
    <col min="9298" max="9298" width="6.42578125" style="8" customWidth="1"/>
    <col min="9299" max="9299" width="8" style="8" customWidth="1"/>
    <col min="9300" max="9300" width="7.42578125" style="8" customWidth="1"/>
    <col min="9301" max="9489" width="1.140625" style="8"/>
    <col min="9490" max="9490" width="2.28515625" style="8" customWidth="1"/>
    <col min="9491" max="9504" width="1.140625" style="8"/>
    <col min="9505" max="9505" width="1.28515625" style="8" customWidth="1"/>
    <col min="9506" max="9552" width="1.140625" style="8"/>
    <col min="9553" max="9553" width="10.42578125" style="8" customWidth="1"/>
    <col min="9554" max="9554" width="6.42578125" style="8" customWidth="1"/>
    <col min="9555" max="9555" width="8" style="8" customWidth="1"/>
    <col min="9556" max="9556" width="7.42578125" style="8" customWidth="1"/>
    <col min="9557" max="9745" width="1.140625" style="8"/>
    <col min="9746" max="9746" width="2.28515625" style="8" customWidth="1"/>
    <col min="9747" max="9760" width="1.140625" style="8"/>
    <col min="9761" max="9761" width="1.28515625" style="8" customWidth="1"/>
    <col min="9762" max="9808" width="1.140625" style="8"/>
    <col min="9809" max="9809" width="10.42578125" style="8" customWidth="1"/>
    <col min="9810" max="9810" width="6.42578125" style="8" customWidth="1"/>
    <col min="9811" max="9811" width="8" style="8" customWidth="1"/>
    <col min="9812" max="9812" width="7.42578125" style="8" customWidth="1"/>
    <col min="9813" max="10001" width="1.140625" style="8"/>
    <col min="10002" max="10002" width="2.28515625" style="8" customWidth="1"/>
    <col min="10003" max="10016" width="1.140625" style="8"/>
    <col min="10017" max="10017" width="1.28515625" style="8" customWidth="1"/>
    <col min="10018" max="10064" width="1.140625" style="8"/>
    <col min="10065" max="10065" width="10.42578125" style="8" customWidth="1"/>
    <col min="10066" max="10066" width="6.42578125" style="8" customWidth="1"/>
    <col min="10067" max="10067" width="8" style="8" customWidth="1"/>
    <col min="10068" max="10068" width="7.42578125" style="8" customWidth="1"/>
    <col min="10069" max="10257" width="1.140625" style="8"/>
    <col min="10258" max="10258" width="2.28515625" style="8" customWidth="1"/>
    <col min="10259" max="10272" width="1.140625" style="8"/>
    <col min="10273" max="10273" width="1.28515625" style="8" customWidth="1"/>
    <col min="10274" max="10320" width="1.140625" style="8"/>
    <col min="10321" max="10321" width="10.42578125" style="8" customWidth="1"/>
    <col min="10322" max="10322" width="6.42578125" style="8" customWidth="1"/>
    <col min="10323" max="10323" width="8" style="8" customWidth="1"/>
    <col min="10324" max="10324" width="7.42578125" style="8" customWidth="1"/>
    <col min="10325" max="10513" width="1.140625" style="8"/>
    <col min="10514" max="10514" width="2.28515625" style="8" customWidth="1"/>
    <col min="10515" max="10528" width="1.140625" style="8"/>
    <col min="10529" max="10529" width="1.28515625" style="8" customWidth="1"/>
    <col min="10530" max="10576" width="1.140625" style="8"/>
    <col min="10577" max="10577" width="10.42578125" style="8" customWidth="1"/>
    <col min="10578" max="10578" width="6.42578125" style="8" customWidth="1"/>
    <col min="10579" max="10579" width="8" style="8" customWidth="1"/>
    <col min="10580" max="10580" width="7.42578125" style="8" customWidth="1"/>
    <col min="10581" max="10769" width="1.140625" style="8"/>
    <col min="10770" max="10770" width="2.28515625" style="8" customWidth="1"/>
    <col min="10771" max="10784" width="1.140625" style="8"/>
    <col min="10785" max="10785" width="1.28515625" style="8" customWidth="1"/>
    <col min="10786" max="10832" width="1.140625" style="8"/>
    <col min="10833" max="10833" width="10.42578125" style="8" customWidth="1"/>
    <col min="10834" max="10834" width="6.42578125" style="8" customWidth="1"/>
    <col min="10835" max="10835" width="8" style="8" customWidth="1"/>
    <col min="10836" max="10836" width="7.42578125" style="8" customWidth="1"/>
    <col min="10837" max="11025" width="1.140625" style="8"/>
    <col min="11026" max="11026" width="2.28515625" style="8" customWidth="1"/>
    <col min="11027" max="11040" width="1.140625" style="8"/>
    <col min="11041" max="11041" width="1.28515625" style="8" customWidth="1"/>
    <col min="11042" max="11088" width="1.140625" style="8"/>
    <col min="11089" max="11089" width="10.42578125" style="8" customWidth="1"/>
    <col min="11090" max="11090" width="6.42578125" style="8" customWidth="1"/>
    <col min="11091" max="11091" width="8" style="8" customWidth="1"/>
    <col min="11092" max="11092" width="7.42578125" style="8" customWidth="1"/>
    <col min="11093" max="11281" width="1.140625" style="8"/>
    <col min="11282" max="11282" width="2.28515625" style="8" customWidth="1"/>
    <col min="11283" max="11296" width="1.140625" style="8"/>
    <col min="11297" max="11297" width="1.28515625" style="8" customWidth="1"/>
    <col min="11298" max="11344" width="1.140625" style="8"/>
    <col min="11345" max="11345" width="10.42578125" style="8" customWidth="1"/>
    <col min="11346" max="11346" width="6.42578125" style="8" customWidth="1"/>
    <col min="11347" max="11347" width="8" style="8" customWidth="1"/>
    <col min="11348" max="11348" width="7.42578125" style="8" customWidth="1"/>
    <col min="11349" max="11537" width="1.140625" style="8"/>
    <col min="11538" max="11538" width="2.28515625" style="8" customWidth="1"/>
    <col min="11539" max="11552" width="1.140625" style="8"/>
    <col min="11553" max="11553" width="1.28515625" style="8" customWidth="1"/>
    <col min="11554" max="11600" width="1.140625" style="8"/>
    <col min="11601" max="11601" width="10.42578125" style="8" customWidth="1"/>
    <col min="11602" max="11602" width="6.42578125" style="8" customWidth="1"/>
    <col min="11603" max="11603" width="8" style="8" customWidth="1"/>
    <col min="11604" max="11604" width="7.42578125" style="8" customWidth="1"/>
    <col min="11605" max="11793" width="1.140625" style="8"/>
    <col min="11794" max="11794" width="2.28515625" style="8" customWidth="1"/>
    <col min="11795" max="11808" width="1.140625" style="8"/>
    <col min="11809" max="11809" width="1.28515625" style="8" customWidth="1"/>
    <col min="11810" max="11856" width="1.140625" style="8"/>
    <col min="11857" max="11857" width="10.42578125" style="8" customWidth="1"/>
    <col min="11858" max="11858" width="6.42578125" style="8" customWidth="1"/>
    <col min="11859" max="11859" width="8" style="8" customWidth="1"/>
    <col min="11860" max="11860" width="7.42578125" style="8" customWidth="1"/>
    <col min="11861" max="12049" width="1.140625" style="8"/>
    <col min="12050" max="12050" width="2.28515625" style="8" customWidth="1"/>
    <col min="12051" max="12064" width="1.140625" style="8"/>
    <col min="12065" max="12065" width="1.28515625" style="8" customWidth="1"/>
    <col min="12066" max="12112" width="1.140625" style="8"/>
    <col min="12113" max="12113" width="10.42578125" style="8" customWidth="1"/>
    <col min="12114" max="12114" width="6.42578125" style="8" customWidth="1"/>
    <col min="12115" max="12115" width="8" style="8" customWidth="1"/>
    <col min="12116" max="12116" width="7.42578125" style="8" customWidth="1"/>
    <col min="12117" max="12305" width="1.140625" style="8"/>
    <col min="12306" max="12306" width="2.28515625" style="8" customWidth="1"/>
    <col min="12307" max="12320" width="1.140625" style="8"/>
    <col min="12321" max="12321" width="1.28515625" style="8" customWidth="1"/>
    <col min="12322" max="12368" width="1.140625" style="8"/>
    <col min="12369" max="12369" width="10.42578125" style="8" customWidth="1"/>
    <col min="12370" max="12370" width="6.42578125" style="8" customWidth="1"/>
    <col min="12371" max="12371" width="8" style="8" customWidth="1"/>
    <col min="12372" max="12372" width="7.42578125" style="8" customWidth="1"/>
    <col min="12373" max="12561" width="1.140625" style="8"/>
    <col min="12562" max="12562" width="2.28515625" style="8" customWidth="1"/>
    <col min="12563" max="12576" width="1.140625" style="8"/>
    <col min="12577" max="12577" width="1.28515625" style="8" customWidth="1"/>
    <col min="12578" max="12624" width="1.140625" style="8"/>
    <col min="12625" max="12625" width="10.42578125" style="8" customWidth="1"/>
    <col min="12626" max="12626" width="6.42578125" style="8" customWidth="1"/>
    <col min="12627" max="12627" width="8" style="8" customWidth="1"/>
    <col min="12628" max="12628" width="7.42578125" style="8" customWidth="1"/>
    <col min="12629" max="12817" width="1.140625" style="8"/>
    <col min="12818" max="12818" width="2.28515625" style="8" customWidth="1"/>
    <col min="12819" max="12832" width="1.140625" style="8"/>
    <col min="12833" max="12833" width="1.28515625" style="8" customWidth="1"/>
    <col min="12834" max="12880" width="1.140625" style="8"/>
    <col min="12881" max="12881" width="10.42578125" style="8" customWidth="1"/>
    <col min="12882" max="12882" width="6.42578125" style="8" customWidth="1"/>
    <col min="12883" max="12883" width="8" style="8" customWidth="1"/>
    <col min="12884" max="12884" width="7.42578125" style="8" customWidth="1"/>
    <col min="12885" max="13073" width="1.140625" style="8"/>
    <col min="13074" max="13074" width="2.28515625" style="8" customWidth="1"/>
    <col min="13075" max="13088" width="1.140625" style="8"/>
    <col min="13089" max="13089" width="1.28515625" style="8" customWidth="1"/>
    <col min="13090" max="13136" width="1.140625" style="8"/>
    <col min="13137" max="13137" width="10.42578125" style="8" customWidth="1"/>
    <col min="13138" max="13138" width="6.42578125" style="8" customWidth="1"/>
    <col min="13139" max="13139" width="8" style="8" customWidth="1"/>
    <col min="13140" max="13140" width="7.42578125" style="8" customWidth="1"/>
    <col min="13141" max="13329" width="1.140625" style="8"/>
    <col min="13330" max="13330" width="2.28515625" style="8" customWidth="1"/>
    <col min="13331" max="13344" width="1.140625" style="8"/>
    <col min="13345" max="13345" width="1.28515625" style="8" customWidth="1"/>
    <col min="13346" max="13392" width="1.140625" style="8"/>
    <col min="13393" max="13393" width="10.42578125" style="8" customWidth="1"/>
    <col min="13394" max="13394" width="6.42578125" style="8" customWidth="1"/>
    <col min="13395" max="13395" width="8" style="8" customWidth="1"/>
    <col min="13396" max="13396" width="7.42578125" style="8" customWidth="1"/>
    <col min="13397" max="13585" width="1.140625" style="8"/>
    <col min="13586" max="13586" width="2.28515625" style="8" customWidth="1"/>
    <col min="13587" max="13600" width="1.140625" style="8"/>
    <col min="13601" max="13601" width="1.28515625" style="8" customWidth="1"/>
    <col min="13602" max="13648" width="1.140625" style="8"/>
    <col min="13649" max="13649" width="10.42578125" style="8" customWidth="1"/>
    <col min="13650" max="13650" width="6.42578125" style="8" customWidth="1"/>
    <col min="13651" max="13651" width="8" style="8" customWidth="1"/>
    <col min="13652" max="13652" width="7.42578125" style="8" customWidth="1"/>
    <col min="13653" max="13841" width="1.140625" style="8"/>
    <col min="13842" max="13842" width="2.28515625" style="8" customWidth="1"/>
    <col min="13843" max="13856" width="1.140625" style="8"/>
    <col min="13857" max="13857" width="1.28515625" style="8" customWidth="1"/>
    <col min="13858" max="13904" width="1.140625" style="8"/>
    <col min="13905" max="13905" width="10.42578125" style="8" customWidth="1"/>
    <col min="13906" max="13906" width="6.42578125" style="8" customWidth="1"/>
    <col min="13907" max="13907" width="8" style="8" customWidth="1"/>
    <col min="13908" max="13908" width="7.42578125" style="8" customWidth="1"/>
    <col min="13909" max="14097" width="1.140625" style="8"/>
    <col min="14098" max="14098" width="2.28515625" style="8" customWidth="1"/>
    <col min="14099" max="14112" width="1.140625" style="8"/>
    <col min="14113" max="14113" width="1.28515625" style="8" customWidth="1"/>
    <col min="14114" max="14160" width="1.140625" style="8"/>
    <col min="14161" max="14161" width="10.42578125" style="8" customWidth="1"/>
    <col min="14162" max="14162" width="6.42578125" style="8" customWidth="1"/>
    <col min="14163" max="14163" width="8" style="8" customWidth="1"/>
    <col min="14164" max="14164" width="7.42578125" style="8" customWidth="1"/>
    <col min="14165" max="14353" width="1.140625" style="8"/>
    <col min="14354" max="14354" width="2.28515625" style="8" customWidth="1"/>
    <col min="14355" max="14368" width="1.140625" style="8"/>
    <col min="14369" max="14369" width="1.28515625" style="8" customWidth="1"/>
    <col min="14370" max="14416" width="1.140625" style="8"/>
    <col min="14417" max="14417" width="10.42578125" style="8" customWidth="1"/>
    <col min="14418" max="14418" width="6.42578125" style="8" customWidth="1"/>
    <col min="14419" max="14419" width="8" style="8" customWidth="1"/>
    <col min="14420" max="14420" width="7.42578125" style="8" customWidth="1"/>
    <col min="14421" max="14609" width="1.140625" style="8"/>
    <col min="14610" max="14610" width="2.28515625" style="8" customWidth="1"/>
    <col min="14611" max="14624" width="1.140625" style="8"/>
    <col min="14625" max="14625" width="1.28515625" style="8" customWidth="1"/>
    <col min="14626" max="14672" width="1.140625" style="8"/>
    <col min="14673" max="14673" width="10.42578125" style="8" customWidth="1"/>
    <col min="14674" max="14674" width="6.42578125" style="8" customWidth="1"/>
    <col min="14675" max="14675" width="8" style="8" customWidth="1"/>
    <col min="14676" max="14676" width="7.42578125" style="8" customWidth="1"/>
    <col min="14677" max="14865" width="1.140625" style="8"/>
    <col min="14866" max="14866" width="2.28515625" style="8" customWidth="1"/>
    <col min="14867" max="14880" width="1.140625" style="8"/>
    <col min="14881" max="14881" width="1.28515625" style="8" customWidth="1"/>
    <col min="14882" max="14928" width="1.140625" style="8"/>
    <col min="14929" max="14929" width="10.42578125" style="8" customWidth="1"/>
    <col min="14930" max="14930" width="6.42578125" style="8" customWidth="1"/>
    <col min="14931" max="14931" width="8" style="8" customWidth="1"/>
    <col min="14932" max="14932" width="7.42578125" style="8" customWidth="1"/>
    <col min="14933" max="15121" width="1.140625" style="8"/>
    <col min="15122" max="15122" width="2.28515625" style="8" customWidth="1"/>
    <col min="15123" max="15136" width="1.140625" style="8"/>
    <col min="15137" max="15137" width="1.28515625" style="8" customWidth="1"/>
    <col min="15138" max="15184" width="1.140625" style="8"/>
    <col min="15185" max="15185" width="10.42578125" style="8" customWidth="1"/>
    <col min="15186" max="15186" width="6.42578125" style="8" customWidth="1"/>
    <col min="15187" max="15187" width="8" style="8" customWidth="1"/>
    <col min="15188" max="15188" width="7.42578125" style="8" customWidth="1"/>
    <col min="15189" max="15377" width="1.140625" style="8"/>
    <col min="15378" max="15378" width="2.28515625" style="8" customWidth="1"/>
    <col min="15379" max="15392" width="1.140625" style="8"/>
    <col min="15393" max="15393" width="1.28515625" style="8" customWidth="1"/>
    <col min="15394" max="15440" width="1.140625" style="8"/>
    <col min="15441" max="15441" width="10.42578125" style="8" customWidth="1"/>
    <col min="15442" max="15442" width="6.42578125" style="8" customWidth="1"/>
    <col min="15443" max="15443" width="8" style="8" customWidth="1"/>
    <col min="15444" max="15444" width="7.42578125" style="8" customWidth="1"/>
    <col min="15445" max="15633" width="1.140625" style="8"/>
    <col min="15634" max="15634" width="2.28515625" style="8" customWidth="1"/>
    <col min="15635" max="15648" width="1.140625" style="8"/>
    <col min="15649" max="15649" width="1.28515625" style="8" customWidth="1"/>
    <col min="15650" max="15696" width="1.140625" style="8"/>
    <col min="15697" max="15697" width="10.42578125" style="8" customWidth="1"/>
    <col min="15698" max="15698" width="6.42578125" style="8" customWidth="1"/>
    <col min="15699" max="15699" width="8" style="8" customWidth="1"/>
    <col min="15700" max="15700" width="7.42578125" style="8" customWidth="1"/>
    <col min="15701" max="15889" width="1.140625" style="8"/>
    <col min="15890" max="15890" width="2.28515625" style="8" customWidth="1"/>
    <col min="15891" max="15904" width="1.140625" style="8"/>
    <col min="15905" max="15905" width="1.28515625" style="8" customWidth="1"/>
    <col min="15906" max="15952" width="1.140625" style="8"/>
    <col min="15953" max="15953" width="10.42578125" style="8" customWidth="1"/>
    <col min="15954" max="15954" width="6.42578125" style="8" customWidth="1"/>
    <col min="15955" max="15955" width="8" style="8" customWidth="1"/>
    <col min="15956" max="15956" width="7.42578125" style="8" customWidth="1"/>
    <col min="15957" max="16145" width="1.140625" style="8"/>
    <col min="16146" max="16146" width="2.28515625" style="8" customWidth="1"/>
    <col min="16147" max="16160" width="1.140625" style="8"/>
    <col min="16161" max="16161" width="1.28515625" style="8" customWidth="1"/>
    <col min="16162" max="16208" width="1.140625" style="8"/>
    <col min="16209" max="16209" width="10.42578125" style="8" customWidth="1"/>
    <col min="16210" max="16210" width="6.42578125" style="8" customWidth="1"/>
    <col min="16211" max="16211" width="8" style="8" customWidth="1"/>
    <col min="16212" max="16212" width="7.42578125" style="8" customWidth="1"/>
    <col min="16213" max="16384" width="1.140625" style="8"/>
  </cols>
  <sheetData>
    <row r="1" spans="1:80" s="7" customFormat="1" ht="52.15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15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ht="14.25" x14ac:dyDescent="0.2">
      <c r="A4" s="352" t="s">
        <v>173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</row>
    <row r="5" spans="1:80" ht="14.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4.25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181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14.2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4.25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36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ht="14.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5" x14ac:dyDescent="0.25">
      <c r="A10" s="10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25" t="s">
        <v>182</v>
      </c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1" spans="1:80" ht="14.25" x14ac:dyDescent="0.2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4.25" x14ac:dyDescent="0.2">
      <c r="A12" s="352" t="s">
        <v>176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3" spans="1:80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3.15" customHeight="1" x14ac:dyDescent="0.2">
      <c r="A14" s="375" t="s">
        <v>25</v>
      </c>
      <c r="B14" s="376"/>
      <c r="C14" s="376"/>
      <c r="D14" s="377"/>
      <c r="E14" s="359" t="s">
        <v>26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375" t="s">
        <v>78</v>
      </c>
      <c r="AV14" s="436"/>
      <c r="AW14" s="436"/>
      <c r="AX14" s="436"/>
      <c r="AY14" s="436"/>
      <c r="AZ14" s="436"/>
      <c r="BA14" s="436"/>
      <c r="BB14" s="436"/>
      <c r="BC14" s="437"/>
      <c r="BD14" s="359" t="s">
        <v>79</v>
      </c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1:80" ht="15" customHeight="1" x14ac:dyDescent="0.2">
      <c r="A15" s="378"/>
      <c r="B15" s="379"/>
      <c r="C15" s="379"/>
      <c r="D15" s="380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438"/>
      <c r="AV15" s="439"/>
      <c r="AW15" s="439"/>
      <c r="AX15" s="439"/>
      <c r="AY15" s="439"/>
      <c r="AZ15" s="439"/>
      <c r="BA15" s="439"/>
      <c r="BB15" s="439"/>
      <c r="BC15" s="440"/>
      <c r="BD15" s="359" t="s">
        <v>201</v>
      </c>
      <c r="BE15" s="199"/>
      <c r="BF15" s="199"/>
      <c r="BG15" s="199"/>
      <c r="BH15" s="199"/>
      <c r="BI15" s="199"/>
      <c r="BJ15" s="199"/>
      <c r="BK15" s="199"/>
      <c r="BL15" s="199"/>
      <c r="BM15" s="199"/>
      <c r="BN15" s="359" t="s">
        <v>199</v>
      </c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</row>
    <row r="16" spans="1:80" ht="24" customHeight="1" x14ac:dyDescent="0.2">
      <c r="A16" s="381"/>
      <c r="B16" s="382"/>
      <c r="C16" s="382"/>
      <c r="D16" s="383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441"/>
      <c r="AV16" s="442"/>
      <c r="AW16" s="442"/>
      <c r="AX16" s="442"/>
      <c r="AY16" s="442"/>
      <c r="AZ16" s="442"/>
      <c r="BA16" s="442"/>
      <c r="BB16" s="442"/>
      <c r="BC16" s="443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359" t="s">
        <v>394</v>
      </c>
      <c r="BO16" s="199"/>
      <c r="BP16" s="199"/>
      <c r="BQ16" s="199"/>
      <c r="BR16" s="199"/>
      <c r="BS16" s="199"/>
      <c r="BT16" s="199"/>
      <c r="BU16" s="199"/>
      <c r="BV16" s="199"/>
      <c r="BW16" s="385" t="s">
        <v>415</v>
      </c>
      <c r="BX16" s="386"/>
      <c r="BY16" s="386"/>
      <c r="BZ16" s="386"/>
      <c r="CA16" s="386"/>
      <c r="CB16" s="386"/>
    </row>
    <row r="17" spans="1:80" ht="15" x14ac:dyDescent="0.2">
      <c r="A17" s="401">
        <v>1</v>
      </c>
      <c r="B17" s="402"/>
      <c r="C17" s="402"/>
      <c r="D17" s="403"/>
      <c r="E17" s="357">
        <v>2</v>
      </c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401">
        <v>3</v>
      </c>
      <c r="AV17" s="444"/>
      <c r="AW17" s="444"/>
      <c r="AX17" s="444"/>
      <c r="AY17" s="444"/>
      <c r="AZ17" s="444"/>
      <c r="BA17" s="444"/>
      <c r="BB17" s="444"/>
      <c r="BC17" s="445"/>
      <c r="BD17" s="357">
        <v>4</v>
      </c>
      <c r="BE17" s="357"/>
      <c r="BF17" s="357"/>
      <c r="BG17" s="357"/>
      <c r="BH17" s="357"/>
      <c r="BI17" s="357"/>
      <c r="BJ17" s="357"/>
      <c r="BK17" s="357"/>
      <c r="BL17" s="357"/>
      <c r="BM17" s="357"/>
      <c r="BN17" s="357">
        <v>5</v>
      </c>
      <c r="BO17" s="288"/>
      <c r="BP17" s="288"/>
      <c r="BQ17" s="288"/>
      <c r="BR17" s="288"/>
      <c r="BS17" s="288"/>
      <c r="BT17" s="288"/>
      <c r="BU17" s="288"/>
      <c r="BV17" s="288"/>
      <c r="BW17" s="357">
        <v>6</v>
      </c>
      <c r="BX17" s="288"/>
      <c r="BY17" s="288"/>
      <c r="BZ17" s="288"/>
      <c r="CA17" s="288"/>
      <c r="CB17" s="288"/>
    </row>
    <row r="18" spans="1:80" ht="15" customHeight="1" x14ac:dyDescent="0.25">
      <c r="A18" s="398" t="s">
        <v>108</v>
      </c>
      <c r="B18" s="399"/>
      <c r="C18" s="399"/>
      <c r="D18" s="400"/>
      <c r="E18" s="388" t="s">
        <v>156</v>
      </c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6"/>
      <c r="AK18" s="576"/>
      <c r="AL18" s="576"/>
      <c r="AM18" s="576"/>
      <c r="AN18" s="576"/>
      <c r="AO18" s="576"/>
      <c r="AP18" s="576"/>
      <c r="AQ18" s="576"/>
      <c r="AR18" s="576"/>
      <c r="AS18" s="576"/>
      <c r="AT18" s="576"/>
      <c r="AU18" s="421">
        <v>1</v>
      </c>
      <c r="AV18" s="577"/>
      <c r="AW18" s="577"/>
      <c r="AX18" s="577"/>
      <c r="AY18" s="577"/>
      <c r="AZ18" s="577"/>
      <c r="BA18" s="577"/>
      <c r="BB18" s="577"/>
      <c r="BC18" s="423"/>
      <c r="BD18" s="340">
        <v>150000</v>
      </c>
      <c r="BE18" s="340"/>
      <c r="BF18" s="340"/>
      <c r="BG18" s="340"/>
      <c r="BH18" s="340"/>
      <c r="BI18" s="340"/>
      <c r="BJ18" s="340"/>
      <c r="BK18" s="340"/>
      <c r="BL18" s="340"/>
      <c r="BM18" s="340"/>
      <c r="BN18" s="340">
        <v>150000</v>
      </c>
      <c r="BO18" s="341"/>
      <c r="BP18" s="341"/>
      <c r="BQ18" s="341"/>
      <c r="BR18" s="341"/>
      <c r="BS18" s="341"/>
      <c r="BT18" s="341"/>
      <c r="BU18" s="341"/>
      <c r="BV18" s="341"/>
      <c r="BW18" s="340">
        <v>150000</v>
      </c>
      <c r="BX18" s="341"/>
      <c r="BY18" s="341"/>
      <c r="BZ18" s="341"/>
      <c r="CA18" s="341"/>
      <c r="CB18" s="473"/>
    </row>
    <row r="19" spans="1:80" ht="15" x14ac:dyDescent="0.25">
      <c r="A19" s="392"/>
      <c r="B19" s="393"/>
      <c r="C19" s="393"/>
      <c r="D19" s="394"/>
      <c r="E19" s="446" t="s">
        <v>31</v>
      </c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15" t="s">
        <v>5</v>
      </c>
      <c r="AV19" s="578"/>
      <c r="AW19" s="578"/>
      <c r="AX19" s="578"/>
      <c r="AY19" s="578"/>
      <c r="AZ19" s="578"/>
      <c r="BA19" s="578"/>
      <c r="BB19" s="578"/>
      <c r="BC19" s="417"/>
      <c r="BD19" s="411">
        <f>BD18</f>
        <v>150000</v>
      </c>
      <c r="BE19" s="411"/>
      <c r="BF19" s="411"/>
      <c r="BG19" s="411"/>
      <c r="BH19" s="411"/>
      <c r="BI19" s="411"/>
      <c r="BJ19" s="411"/>
      <c r="BK19" s="411"/>
      <c r="BL19" s="411"/>
      <c r="BM19" s="411"/>
      <c r="BN19" s="411">
        <f>BN18</f>
        <v>150000</v>
      </c>
      <c r="BO19" s="384"/>
      <c r="BP19" s="384"/>
      <c r="BQ19" s="384"/>
      <c r="BR19" s="384"/>
      <c r="BS19" s="384"/>
      <c r="BT19" s="384"/>
      <c r="BU19" s="384"/>
      <c r="BV19" s="384"/>
      <c r="BW19" s="411">
        <f>BW18</f>
        <v>150000</v>
      </c>
      <c r="BX19" s="384"/>
      <c r="BY19" s="384"/>
      <c r="BZ19" s="384"/>
      <c r="CA19" s="384"/>
      <c r="CB19" s="579"/>
    </row>
    <row r="20" spans="1:80" x14ac:dyDescent="0.2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ht="14.25" x14ac:dyDescent="0.2">
      <c r="A21" s="352" t="s">
        <v>177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</row>
    <row r="22" spans="1:80" ht="14.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5" x14ac:dyDescent="0.2">
      <c r="A23" s="375" t="s">
        <v>25</v>
      </c>
      <c r="B23" s="376"/>
      <c r="C23" s="376"/>
      <c r="D23" s="377"/>
      <c r="E23" s="359" t="s">
        <v>26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359" t="s">
        <v>161</v>
      </c>
      <c r="AO23" s="199"/>
      <c r="AP23" s="199"/>
      <c r="AQ23" s="199"/>
      <c r="AR23" s="199"/>
      <c r="AS23" s="199"/>
      <c r="AT23" s="199"/>
      <c r="AU23" s="359" t="s">
        <v>162</v>
      </c>
      <c r="AV23" s="199"/>
      <c r="AW23" s="199"/>
      <c r="AX23" s="199"/>
      <c r="AY23" s="199"/>
      <c r="AZ23" s="199"/>
      <c r="BA23" s="199"/>
      <c r="BB23" s="199"/>
      <c r="BC23" s="199"/>
      <c r="BD23" s="359" t="s">
        <v>206</v>
      </c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</row>
    <row r="24" spans="1:80" ht="15" customHeight="1" x14ac:dyDescent="0.2">
      <c r="A24" s="378"/>
      <c r="B24" s="379"/>
      <c r="C24" s="379"/>
      <c r="D24" s="380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359" t="s">
        <v>201</v>
      </c>
      <c r="BE24" s="199"/>
      <c r="BF24" s="199"/>
      <c r="BG24" s="199"/>
      <c r="BH24" s="199"/>
      <c r="BI24" s="199"/>
      <c r="BJ24" s="199"/>
      <c r="BK24" s="199"/>
      <c r="BL24" s="199"/>
      <c r="BM24" s="199"/>
      <c r="BN24" s="359" t="s">
        <v>199</v>
      </c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</row>
    <row r="25" spans="1:80" ht="15" customHeight="1" x14ac:dyDescent="0.2">
      <c r="A25" s="381"/>
      <c r="B25" s="382"/>
      <c r="C25" s="382"/>
      <c r="D25" s="383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359" t="s">
        <v>394</v>
      </c>
      <c r="BO25" s="199"/>
      <c r="BP25" s="199"/>
      <c r="BQ25" s="199"/>
      <c r="BR25" s="199"/>
      <c r="BS25" s="199"/>
      <c r="BT25" s="199"/>
      <c r="BU25" s="199"/>
      <c r="BV25" s="199"/>
      <c r="BW25" s="385" t="s">
        <v>415</v>
      </c>
      <c r="BX25" s="386"/>
      <c r="BY25" s="386"/>
      <c r="BZ25" s="386"/>
      <c r="CA25" s="386"/>
      <c r="CB25" s="386"/>
    </row>
    <row r="26" spans="1:80" ht="15" x14ac:dyDescent="0.2">
      <c r="A26" s="401">
        <v>1</v>
      </c>
      <c r="B26" s="402"/>
      <c r="C26" s="402"/>
      <c r="D26" s="403"/>
      <c r="E26" s="357">
        <v>2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357">
        <v>3</v>
      </c>
      <c r="AO26" s="288"/>
      <c r="AP26" s="288"/>
      <c r="AQ26" s="288"/>
      <c r="AR26" s="288"/>
      <c r="AS26" s="288"/>
      <c r="AT26" s="288"/>
      <c r="AU26" s="391">
        <v>4</v>
      </c>
      <c r="AV26" s="391"/>
      <c r="AW26" s="391"/>
      <c r="AX26" s="391"/>
      <c r="AY26" s="391"/>
      <c r="AZ26" s="391"/>
      <c r="BA26" s="391"/>
      <c r="BB26" s="391"/>
      <c r="BC26" s="391"/>
      <c r="BD26" s="391">
        <v>5</v>
      </c>
      <c r="BE26" s="391"/>
      <c r="BF26" s="391"/>
      <c r="BG26" s="391"/>
      <c r="BH26" s="391"/>
      <c r="BI26" s="391"/>
      <c r="BJ26" s="391"/>
      <c r="BK26" s="391"/>
      <c r="BL26" s="391"/>
      <c r="BM26" s="391"/>
      <c r="BN26" s="391">
        <v>6</v>
      </c>
      <c r="BO26" s="391"/>
      <c r="BP26" s="391"/>
      <c r="BQ26" s="391"/>
      <c r="BR26" s="391"/>
      <c r="BS26" s="391"/>
      <c r="BT26" s="391"/>
      <c r="BU26" s="391"/>
      <c r="BV26" s="391"/>
      <c r="BW26" s="391">
        <v>7</v>
      </c>
      <c r="BX26" s="391"/>
      <c r="BY26" s="391"/>
      <c r="BZ26" s="391"/>
      <c r="CA26" s="391"/>
      <c r="CB26" s="391"/>
    </row>
    <row r="27" spans="1:80" ht="15" x14ac:dyDescent="0.2">
      <c r="A27" s="398" t="s">
        <v>108</v>
      </c>
      <c r="B27" s="399"/>
      <c r="C27" s="399"/>
      <c r="D27" s="400"/>
      <c r="E27" s="633" t="s">
        <v>447</v>
      </c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357"/>
      <c r="AO27" s="288"/>
      <c r="AP27" s="288"/>
      <c r="AQ27" s="288"/>
      <c r="AR27" s="288"/>
      <c r="AS27" s="288"/>
      <c r="AT27" s="288"/>
      <c r="AU27" s="391"/>
      <c r="AV27" s="391"/>
      <c r="AW27" s="391"/>
      <c r="AX27" s="391"/>
      <c r="AY27" s="391"/>
      <c r="AZ27" s="391"/>
      <c r="BA27" s="391"/>
      <c r="BB27" s="391"/>
      <c r="BC27" s="391"/>
      <c r="BD27" s="472">
        <v>470802</v>
      </c>
      <c r="BE27" s="472"/>
      <c r="BF27" s="472"/>
      <c r="BG27" s="472"/>
      <c r="BH27" s="472"/>
      <c r="BI27" s="472"/>
      <c r="BJ27" s="472"/>
      <c r="BK27" s="472"/>
      <c r="BL27" s="472"/>
      <c r="BM27" s="472"/>
      <c r="BN27" s="472">
        <v>470802</v>
      </c>
      <c r="BO27" s="472"/>
      <c r="BP27" s="472"/>
      <c r="BQ27" s="472"/>
      <c r="BR27" s="472"/>
      <c r="BS27" s="472"/>
      <c r="BT27" s="472"/>
      <c r="BU27" s="472"/>
      <c r="BV27" s="472"/>
      <c r="BW27" s="472">
        <v>470802</v>
      </c>
      <c r="BX27" s="472"/>
      <c r="BY27" s="472"/>
      <c r="BZ27" s="472"/>
      <c r="CA27" s="472"/>
      <c r="CB27" s="472"/>
    </row>
    <row r="28" spans="1:80" ht="15" hidden="1" x14ac:dyDescent="0.2">
      <c r="A28" s="398" t="s">
        <v>110</v>
      </c>
      <c r="B28" s="399"/>
      <c r="C28" s="399"/>
      <c r="D28" s="400"/>
      <c r="E28" s="633" t="s">
        <v>183</v>
      </c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357"/>
      <c r="AO28" s="288"/>
      <c r="AP28" s="288"/>
      <c r="AQ28" s="288"/>
      <c r="AR28" s="288"/>
      <c r="AS28" s="288"/>
      <c r="AT28" s="288"/>
      <c r="AU28" s="391"/>
      <c r="AV28" s="391"/>
      <c r="AW28" s="391"/>
      <c r="AX28" s="391"/>
      <c r="AY28" s="391"/>
      <c r="AZ28" s="391"/>
      <c r="BA28" s="391"/>
      <c r="BB28" s="391"/>
      <c r="BC28" s="391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</row>
    <row r="29" spans="1:80" ht="21.75" hidden="1" customHeight="1" x14ac:dyDescent="0.2">
      <c r="A29" s="398" t="s">
        <v>112</v>
      </c>
      <c r="B29" s="399"/>
      <c r="C29" s="399"/>
      <c r="D29" s="400"/>
      <c r="E29" s="633" t="s">
        <v>407</v>
      </c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357"/>
      <c r="AO29" s="288"/>
      <c r="AP29" s="288"/>
      <c r="AQ29" s="288"/>
      <c r="AR29" s="288"/>
      <c r="AS29" s="288"/>
      <c r="AT29" s="288"/>
      <c r="AU29" s="391"/>
      <c r="AV29" s="391"/>
      <c r="AW29" s="391"/>
      <c r="AX29" s="391"/>
      <c r="AY29" s="391"/>
      <c r="AZ29" s="391"/>
      <c r="BA29" s="391"/>
      <c r="BB29" s="391"/>
      <c r="BC29" s="391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</row>
    <row r="30" spans="1:80" ht="15" x14ac:dyDescent="0.25">
      <c r="A30" s="392"/>
      <c r="B30" s="393"/>
      <c r="C30" s="393"/>
      <c r="D30" s="394"/>
      <c r="E30" s="446" t="s">
        <v>31</v>
      </c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64" t="s">
        <v>5</v>
      </c>
      <c r="AO30" s="465"/>
      <c r="AP30" s="465"/>
      <c r="AQ30" s="465"/>
      <c r="AR30" s="465"/>
      <c r="AS30" s="465" t="s">
        <v>5</v>
      </c>
      <c r="AT30" s="465"/>
      <c r="AU30" s="466" t="s">
        <v>5</v>
      </c>
      <c r="AV30" s="467"/>
      <c r="AW30" s="467"/>
      <c r="AX30" s="467"/>
      <c r="AY30" s="467"/>
      <c r="AZ30" s="467"/>
      <c r="BA30" s="467"/>
      <c r="BB30" s="467"/>
      <c r="BC30" s="468" t="s">
        <v>5</v>
      </c>
      <c r="BD30" s="469">
        <f>SUM(BD27:BD29)</f>
        <v>470802</v>
      </c>
      <c r="BE30" s="469"/>
      <c r="BF30" s="469"/>
      <c r="BG30" s="469"/>
      <c r="BH30" s="469"/>
      <c r="BI30" s="469"/>
      <c r="BJ30" s="469"/>
      <c r="BK30" s="469"/>
      <c r="BL30" s="469"/>
      <c r="BM30" s="469"/>
      <c r="BN30" s="469">
        <f>SUM(BN27:BN29)</f>
        <v>470802</v>
      </c>
      <c r="BO30" s="469"/>
      <c r="BP30" s="469"/>
      <c r="BQ30" s="469"/>
      <c r="BR30" s="469"/>
      <c r="BS30" s="469"/>
      <c r="BT30" s="469"/>
      <c r="BU30" s="469"/>
      <c r="BV30" s="469"/>
      <c r="BW30" s="469">
        <f>SUM(BW27:BW29)</f>
        <v>470802</v>
      </c>
      <c r="BX30" s="469"/>
      <c r="BY30" s="469"/>
      <c r="BZ30" s="469"/>
      <c r="CA30" s="469"/>
      <c r="CB30" s="469"/>
    </row>
    <row r="31" spans="1:80" hidden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2.75" hidden="1" customHeight="1" x14ac:dyDescent="0.2">
      <c r="A32" s="375" t="s">
        <v>25</v>
      </c>
      <c r="B32" s="376"/>
      <c r="C32" s="376"/>
      <c r="D32" s="377"/>
      <c r="E32" s="375" t="s">
        <v>26</v>
      </c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7"/>
      <c r="AS32" s="375" t="s">
        <v>161</v>
      </c>
      <c r="AT32" s="376"/>
      <c r="AU32" s="376"/>
      <c r="AV32" s="376"/>
      <c r="AW32" s="376"/>
      <c r="AX32" s="376"/>
      <c r="AY32" s="376"/>
      <c r="AZ32" s="376"/>
      <c r="BA32" s="376"/>
      <c r="BB32" s="377"/>
      <c r="BC32" s="375" t="s">
        <v>162</v>
      </c>
      <c r="BD32" s="376"/>
      <c r="BE32" s="376"/>
      <c r="BF32" s="376"/>
      <c r="BG32" s="376"/>
      <c r="BH32" s="376"/>
      <c r="BI32" s="376"/>
      <c r="BJ32" s="376"/>
      <c r="BK32" s="376"/>
      <c r="BL32" s="376"/>
      <c r="BM32" s="377"/>
      <c r="BN32" s="375" t="s">
        <v>163</v>
      </c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7"/>
    </row>
    <row r="33" spans="1:83" x14ac:dyDescent="0.2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2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15">
        <f>AS40*BC40*247*0.8</f>
        <v>0</v>
      </c>
    </row>
    <row r="34" spans="1:83" ht="14.25" x14ac:dyDescent="0.2">
      <c r="A34" s="352" t="s">
        <v>184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15"/>
    </row>
    <row r="35" spans="1:83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3" ht="13.15" customHeight="1" x14ac:dyDescent="0.2">
      <c r="A36" s="375" t="s">
        <v>25</v>
      </c>
      <c r="B36" s="376"/>
      <c r="C36" s="376"/>
      <c r="D36" s="377"/>
      <c r="E36" s="359" t="s">
        <v>26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359" t="s">
        <v>91</v>
      </c>
      <c r="AI36" s="199"/>
      <c r="AJ36" s="199"/>
      <c r="AK36" s="199"/>
      <c r="AL36" s="199"/>
      <c r="AM36" s="199"/>
      <c r="AN36" s="199"/>
      <c r="AO36" s="199"/>
      <c r="AP36" s="359" t="s">
        <v>92</v>
      </c>
      <c r="AQ36" s="199"/>
      <c r="AR36" s="199"/>
      <c r="AS36" s="199"/>
      <c r="AT36" s="199"/>
      <c r="AU36" s="199"/>
      <c r="AV36" s="199"/>
      <c r="AW36" s="199"/>
      <c r="AX36" s="199"/>
      <c r="AY36" s="374" t="s">
        <v>204</v>
      </c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</row>
    <row r="37" spans="1:83" ht="14.45" customHeight="1" x14ac:dyDescent="0.2">
      <c r="A37" s="378"/>
      <c r="B37" s="379"/>
      <c r="C37" s="379"/>
      <c r="D37" s="38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374" t="s">
        <v>201</v>
      </c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59" t="s">
        <v>199</v>
      </c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</row>
    <row r="38" spans="1:83" ht="29.45" customHeight="1" x14ac:dyDescent="0.2">
      <c r="A38" s="381"/>
      <c r="B38" s="382"/>
      <c r="C38" s="382"/>
      <c r="D38" s="383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59" t="s">
        <v>394</v>
      </c>
      <c r="BL38" s="199"/>
      <c r="BM38" s="199"/>
      <c r="BN38" s="199"/>
      <c r="BO38" s="199"/>
      <c r="BP38" s="199"/>
      <c r="BQ38" s="199"/>
      <c r="BR38" s="199"/>
      <c r="BS38" s="199"/>
      <c r="BT38" s="199"/>
      <c r="BU38" s="359" t="s">
        <v>415</v>
      </c>
      <c r="BV38" s="199"/>
      <c r="BW38" s="199"/>
      <c r="BX38" s="199"/>
      <c r="BY38" s="199"/>
      <c r="BZ38" s="199"/>
      <c r="CA38" s="199"/>
      <c r="CB38" s="199"/>
    </row>
    <row r="39" spans="1:83" ht="15" x14ac:dyDescent="0.2">
      <c r="A39" s="401">
        <v>1</v>
      </c>
      <c r="B39" s="402"/>
      <c r="C39" s="402"/>
      <c r="D39" s="403"/>
      <c r="E39" s="357">
        <v>2</v>
      </c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357">
        <v>3</v>
      </c>
      <c r="AI39" s="288"/>
      <c r="AJ39" s="288"/>
      <c r="AK39" s="288"/>
      <c r="AL39" s="288"/>
      <c r="AM39" s="288"/>
      <c r="AN39" s="288"/>
      <c r="AO39" s="288"/>
      <c r="AP39" s="357">
        <v>4</v>
      </c>
      <c r="AQ39" s="288"/>
      <c r="AR39" s="288"/>
      <c r="AS39" s="288"/>
      <c r="AT39" s="288"/>
      <c r="AU39" s="288"/>
      <c r="AV39" s="288"/>
      <c r="AW39" s="288"/>
      <c r="AX39" s="288"/>
      <c r="AY39" s="391">
        <v>5</v>
      </c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>
        <v>6</v>
      </c>
      <c r="BL39" s="391"/>
      <c r="BM39" s="391"/>
      <c r="BN39" s="391"/>
      <c r="BO39" s="391"/>
      <c r="BP39" s="391"/>
      <c r="BQ39" s="391"/>
      <c r="BR39" s="391"/>
      <c r="BS39" s="391"/>
      <c r="BT39" s="391"/>
      <c r="BU39" s="391">
        <v>7</v>
      </c>
      <c r="BV39" s="391"/>
      <c r="BW39" s="391"/>
      <c r="BX39" s="391"/>
      <c r="BY39" s="391"/>
      <c r="BZ39" s="391"/>
      <c r="CA39" s="391"/>
      <c r="CB39" s="391"/>
    </row>
    <row r="40" spans="1:83" ht="14.45" customHeight="1" x14ac:dyDescent="0.25">
      <c r="A40" s="398" t="s">
        <v>108</v>
      </c>
      <c r="B40" s="399"/>
      <c r="C40" s="399"/>
      <c r="D40" s="400"/>
      <c r="E40" s="428" t="s">
        <v>185</v>
      </c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363"/>
      <c r="AI40" s="364"/>
      <c r="AJ40" s="364"/>
      <c r="AK40" s="364"/>
      <c r="AL40" s="364"/>
      <c r="AM40" s="364"/>
      <c r="AN40" s="364"/>
      <c r="AO40" s="364"/>
      <c r="AP40" s="363"/>
      <c r="AQ40" s="430"/>
      <c r="AR40" s="430"/>
      <c r="AS40" s="430"/>
      <c r="AT40" s="430"/>
      <c r="AU40" s="430"/>
      <c r="AV40" s="430"/>
      <c r="AW40" s="430"/>
      <c r="AX40" s="430"/>
      <c r="AY40" s="340">
        <v>8344824</v>
      </c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0">
        <v>8344824</v>
      </c>
      <c r="BL40" s="341"/>
      <c r="BM40" s="341"/>
      <c r="BN40" s="341"/>
      <c r="BO40" s="341"/>
      <c r="BP40" s="341"/>
      <c r="BQ40" s="341"/>
      <c r="BR40" s="341"/>
      <c r="BS40" s="341"/>
      <c r="BT40" s="341"/>
      <c r="BU40" s="340">
        <v>8344824</v>
      </c>
      <c r="BV40" s="341"/>
      <c r="BW40" s="341"/>
      <c r="BX40" s="341"/>
      <c r="BY40" s="341"/>
      <c r="BZ40" s="341"/>
      <c r="CA40" s="341"/>
      <c r="CB40" s="341"/>
    </row>
    <row r="41" spans="1:83" ht="15" x14ac:dyDescent="0.25">
      <c r="A41" s="392"/>
      <c r="B41" s="393"/>
      <c r="C41" s="393"/>
      <c r="D41" s="394"/>
      <c r="E41" s="354" t="s">
        <v>31</v>
      </c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354" t="s">
        <v>5</v>
      </c>
      <c r="AI41" s="452"/>
      <c r="AJ41" s="452"/>
      <c r="AK41" s="452"/>
      <c r="AL41" s="452"/>
      <c r="AM41" s="452"/>
      <c r="AN41" s="452"/>
      <c r="AO41" s="452"/>
      <c r="AP41" s="450" t="s">
        <v>5</v>
      </c>
      <c r="AQ41" s="355"/>
      <c r="AR41" s="355"/>
      <c r="AS41" s="355"/>
      <c r="AT41" s="355"/>
      <c r="AU41" s="355"/>
      <c r="AV41" s="355"/>
      <c r="AW41" s="355"/>
      <c r="AX41" s="355"/>
      <c r="AY41" s="411">
        <f>AY40</f>
        <v>8344824</v>
      </c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411">
        <f>BK40</f>
        <v>8344824</v>
      </c>
      <c r="BL41" s="341"/>
      <c r="BM41" s="341"/>
      <c r="BN41" s="341"/>
      <c r="BO41" s="341"/>
      <c r="BP41" s="341"/>
      <c r="BQ41" s="341"/>
      <c r="BR41" s="341"/>
      <c r="BS41" s="341"/>
      <c r="BT41" s="341"/>
      <c r="BU41" s="411">
        <f>BU40</f>
        <v>8344824</v>
      </c>
      <c r="BV41" s="341"/>
      <c r="BW41" s="341"/>
      <c r="BX41" s="341"/>
      <c r="BY41" s="341"/>
      <c r="BZ41" s="341"/>
      <c r="CA41" s="341"/>
      <c r="CB41" s="341"/>
    </row>
    <row r="42" spans="1:83" ht="11.45" customHeight="1" x14ac:dyDescent="0.2">
      <c r="CC42" s="15">
        <f>AS49*BC49</f>
        <v>0</v>
      </c>
      <c r="CD42" s="15"/>
      <c r="CE42" s="15"/>
    </row>
    <row r="43" spans="1:83" ht="14.25" x14ac:dyDescent="0.2">
      <c r="A43" s="352" t="s">
        <v>186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15"/>
      <c r="CD43" s="15"/>
      <c r="CE43" s="15"/>
    </row>
    <row r="44" spans="1:83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33">
        <f>BN41+BN50</f>
        <v>100000</v>
      </c>
    </row>
    <row r="45" spans="1:83" ht="33" customHeight="1" x14ac:dyDescent="0.2">
      <c r="A45" s="375" t="s">
        <v>25</v>
      </c>
      <c r="B45" s="376"/>
      <c r="C45" s="376"/>
      <c r="D45" s="377"/>
      <c r="E45" s="359" t="s">
        <v>26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359" t="s">
        <v>161</v>
      </c>
      <c r="AO45" s="199"/>
      <c r="AP45" s="199"/>
      <c r="AQ45" s="199"/>
      <c r="AR45" s="199"/>
      <c r="AS45" s="199"/>
      <c r="AT45" s="199"/>
      <c r="AU45" s="359" t="s">
        <v>162</v>
      </c>
      <c r="AV45" s="199"/>
      <c r="AW45" s="199"/>
      <c r="AX45" s="199"/>
      <c r="AY45" s="199"/>
      <c r="AZ45" s="199"/>
      <c r="BA45" s="199"/>
      <c r="BB45" s="199"/>
      <c r="BC45" s="199"/>
      <c r="BD45" s="359" t="s">
        <v>206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33"/>
    </row>
    <row r="46" spans="1:83" ht="15" customHeight="1" x14ac:dyDescent="0.2">
      <c r="A46" s="378"/>
      <c r="B46" s="379"/>
      <c r="C46" s="379"/>
      <c r="D46" s="38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374" t="s">
        <v>201</v>
      </c>
      <c r="BE46" s="374"/>
      <c r="BF46" s="374"/>
      <c r="BG46" s="374"/>
      <c r="BH46" s="374"/>
      <c r="BI46" s="374"/>
      <c r="BJ46" s="374"/>
      <c r="BK46" s="374"/>
      <c r="BL46" s="374"/>
      <c r="BM46" s="374"/>
      <c r="BN46" s="359" t="s">
        <v>199</v>
      </c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33"/>
    </row>
    <row r="47" spans="1:83" ht="15" customHeight="1" x14ac:dyDescent="0.2">
      <c r="A47" s="381"/>
      <c r="B47" s="382"/>
      <c r="C47" s="382"/>
      <c r="D47" s="383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59" t="s">
        <v>394</v>
      </c>
      <c r="BO47" s="199"/>
      <c r="BP47" s="199"/>
      <c r="BQ47" s="199"/>
      <c r="BR47" s="199"/>
      <c r="BS47" s="199"/>
      <c r="BT47" s="199"/>
      <c r="BU47" s="199"/>
      <c r="BV47" s="199"/>
      <c r="BW47" s="359" t="s">
        <v>415</v>
      </c>
      <c r="BX47" s="199"/>
      <c r="BY47" s="199"/>
      <c r="BZ47" s="199"/>
      <c r="CA47" s="199"/>
      <c r="CB47" s="199"/>
      <c r="CC47" s="33"/>
    </row>
    <row r="48" spans="1:83" ht="15" x14ac:dyDescent="0.2">
      <c r="A48" s="401">
        <v>1</v>
      </c>
      <c r="B48" s="402"/>
      <c r="C48" s="402"/>
      <c r="D48" s="403"/>
      <c r="E48" s="357">
        <v>2</v>
      </c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357">
        <v>3</v>
      </c>
      <c r="AO48" s="288"/>
      <c r="AP48" s="288"/>
      <c r="AQ48" s="288"/>
      <c r="AR48" s="288"/>
      <c r="AS48" s="288"/>
      <c r="AT48" s="288"/>
      <c r="AU48" s="391">
        <v>4</v>
      </c>
      <c r="AV48" s="391"/>
      <c r="AW48" s="391"/>
      <c r="AX48" s="391"/>
      <c r="AY48" s="391"/>
      <c r="AZ48" s="391"/>
      <c r="BA48" s="391"/>
      <c r="BB48" s="391"/>
      <c r="BC48" s="391"/>
      <c r="BD48" s="391">
        <v>5</v>
      </c>
      <c r="BE48" s="391"/>
      <c r="BF48" s="391"/>
      <c r="BG48" s="391"/>
      <c r="BH48" s="391"/>
      <c r="BI48" s="391"/>
      <c r="BJ48" s="391"/>
      <c r="BK48" s="391"/>
      <c r="BL48" s="391"/>
      <c r="BM48" s="391"/>
      <c r="BN48" s="391">
        <v>6</v>
      </c>
      <c r="BO48" s="391"/>
      <c r="BP48" s="391"/>
      <c r="BQ48" s="391"/>
      <c r="BR48" s="391"/>
      <c r="BS48" s="391"/>
      <c r="BT48" s="391"/>
      <c r="BU48" s="391"/>
      <c r="BV48" s="391"/>
      <c r="BW48" s="391">
        <v>7</v>
      </c>
      <c r="BX48" s="391"/>
      <c r="BY48" s="391"/>
      <c r="BZ48" s="391"/>
      <c r="CA48" s="391"/>
      <c r="CB48" s="391"/>
      <c r="CC48" s="33"/>
    </row>
    <row r="49" spans="1:81" ht="13.15" customHeight="1" x14ac:dyDescent="0.2">
      <c r="A49" s="398" t="s">
        <v>108</v>
      </c>
      <c r="B49" s="399"/>
      <c r="C49" s="399"/>
      <c r="D49" s="400"/>
      <c r="E49" s="431" t="s">
        <v>357</v>
      </c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357"/>
      <c r="AO49" s="288"/>
      <c r="AP49" s="288"/>
      <c r="AQ49" s="288"/>
      <c r="AR49" s="288"/>
      <c r="AS49" s="288"/>
      <c r="AT49" s="288"/>
      <c r="AU49" s="391"/>
      <c r="AV49" s="391"/>
      <c r="AW49" s="391"/>
      <c r="AX49" s="391"/>
      <c r="AY49" s="391"/>
      <c r="AZ49" s="391"/>
      <c r="BA49" s="391"/>
      <c r="BB49" s="391"/>
      <c r="BC49" s="391"/>
      <c r="BD49" s="472">
        <v>100000</v>
      </c>
      <c r="BE49" s="472"/>
      <c r="BF49" s="472"/>
      <c r="BG49" s="472"/>
      <c r="BH49" s="472"/>
      <c r="BI49" s="472"/>
      <c r="BJ49" s="472"/>
      <c r="BK49" s="472"/>
      <c r="BL49" s="472"/>
      <c r="BM49" s="472"/>
      <c r="BN49" s="472">
        <v>100000</v>
      </c>
      <c r="BO49" s="472"/>
      <c r="BP49" s="472"/>
      <c r="BQ49" s="472"/>
      <c r="BR49" s="472"/>
      <c r="BS49" s="472"/>
      <c r="BT49" s="472"/>
      <c r="BU49" s="472"/>
      <c r="BV49" s="472"/>
      <c r="BW49" s="472">
        <v>100000</v>
      </c>
      <c r="BX49" s="472"/>
      <c r="BY49" s="472"/>
      <c r="BZ49" s="472"/>
      <c r="CA49" s="472"/>
      <c r="CB49" s="472"/>
      <c r="CC49" s="33"/>
    </row>
    <row r="50" spans="1:81" ht="15" x14ac:dyDescent="0.25">
      <c r="A50" s="392"/>
      <c r="B50" s="393"/>
      <c r="C50" s="393"/>
      <c r="D50" s="394"/>
      <c r="E50" s="446" t="s">
        <v>31</v>
      </c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64" t="s">
        <v>5</v>
      </c>
      <c r="AO50" s="465"/>
      <c r="AP50" s="465"/>
      <c r="AQ50" s="465"/>
      <c r="AR50" s="465"/>
      <c r="AS50" s="465" t="s">
        <v>5</v>
      </c>
      <c r="AT50" s="465"/>
      <c r="AU50" s="466" t="s">
        <v>5</v>
      </c>
      <c r="AV50" s="467"/>
      <c r="AW50" s="467"/>
      <c r="AX50" s="467"/>
      <c r="AY50" s="467"/>
      <c r="AZ50" s="467"/>
      <c r="BA50" s="467"/>
      <c r="BB50" s="467"/>
      <c r="BC50" s="468" t="s">
        <v>5</v>
      </c>
      <c r="BD50" s="469">
        <f>BD49</f>
        <v>100000</v>
      </c>
      <c r="BE50" s="469"/>
      <c r="BF50" s="469"/>
      <c r="BG50" s="469"/>
      <c r="BH50" s="469"/>
      <c r="BI50" s="469"/>
      <c r="BJ50" s="469"/>
      <c r="BK50" s="469"/>
      <c r="BL50" s="469"/>
      <c r="BM50" s="469"/>
      <c r="BN50" s="469">
        <f>BN49</f>
        <v>100000</v>
      </c>
      <c r="BO50" s="469"/>
      <c r="BP50" s="469"/>
      <c r="BQ50" s="469"/>
      <c r="BR50" s="469"/>
      <c r="BS50" s="469"/>
      <c r="BT50" s="469"/>
      <c r="BU50" s="469"/>
      <c r="BV50" s="469"/>
      <c r="BW50" s="469">
        <f>BW49</f>
        <v>100000</v>
      </c>
      <c r="BX50" s="469"/>
      <c r="BY50" s="469"/>
      <c r="BZ50" s="469"/>
      <c r="CA50" s="469"/>
      <c r="CB50" s="469"/>
      <c r="CC50" s="33"/>
    </row>
    <row r="51" spans="1:81" ht="10.9" customHeight="1" x14ac:dyDescent="0.2">
      <c r="CC51" s="33"/>
    </row>
    <row r="52" spans="1:81" ht="29.45" customHeight="1" x14ac:dyDescent="0.2">
      <c r="A52" s="294" t="s">
        <v>187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33"/>
    </row>
    <row r="53" spans="1:8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33"/>
    </row>
    <row r="54" spans="1:81" ht="18.75" customHeight="1" x14ac:dyDescent="0.2">
      <c r="A54" s="375" t="s">
        <v>25</v>
      </c>
      <c r="B54" s="376"/>
      <c r="C54" s="376"/>
      <c r="D54" s="377"/>
      <c r="E54" s="359" t="s">
        <v>26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359" t="s">
        <v>161</v>
      </c>
      <c r="AO54" s="199"/>
      <c r="AP54" s="199"/>
      <c r="AQ54" s="199"/>
      <c r="AR54" s="199"/>
      <c r="AS54" s="199"/>
      <c r="AT54" s="199"/>
      <c r="AU54" s="359" t="s">
        <v>162</v>
      </c>
      <c r="AV54" s="199"/>
      <c r="AW54" s="199"/>
      <c r="AX54" s="199"/>
      <c r="AY54" s="199"/>
      <c r="AZ54" s="199"/>
      <c r="BA54" s="199"/>
      <c r="BB54" s="199"/>
      <c r="BC54" s="199"/>
      <c r="BD54" s="359" t="s">
        <v>206</v>
      </c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33"/>
    </row>
    <row r="55" spans="1:81" ht="18" customHeight="1" x14ac:dyDescent="0.2">
      <c r="A55" s="378"/>
      <c r="B55" s="379"/>
      <c r="C55" s="379"/>
      <c r="D55" s="380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374" t="s">
        <v>201</v>
      </c>
      <c r="BE55" s="374"/>
      <c r="BF55" s="374"/>
      <c r="BG55" s="374"/>
      <c r="BH55" s="374"/>
      <c r="BI55" s="374"/>
      <c r="BJ55" s="374"/>
      <c r="BK55" s="374"/>
      <c r="BL55" s="374"/>
      <c r="BM55" s="374"/>
      <c r="BN55" s="359" t="s">
        <v>199</v>
      </c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33"/>
    </row>
    <row r="56" spans="1:81" ht="15" customHeight="1" x14ac:dyDescent="0.2">
      <c r="A56" s="381"/>
      <c r="B56" s="382"/>
      <c r="C56" s="382"/>
      <c r="D56" s="383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374"/>
      <c r="BE56" s="374"/>
      <c r="BF56" s="374"/>
      <c r="BG56" s="374"/>
      <c r="BH56" s="374"/>
      <c r="BI56" s="374"/>
      <c r="BJ56" s="374"/>
      <c r="BK56" s="374"/>
      <c r="BL56" s="374"/>
      <c r="BM56" s="374"/>
      <c r="BN56" s="359" t="s">
        <v>394</v>
      </c>
      <c r="BO56" s="199"/>
      <c r="BP56" s="199"/>
      <c r="BQ56" s="199"/>
      <c r="BR56" s="199"/>
      <c r="BS56" s="199"/>
      <c r="BT56" s="199"/>
      <c r="BU56" s="199"/>
      <c r="BV56" s="199"/>
      <c r="BW56" s="359" t="s">
        <v>415</v>
      </c>
      <c r="BX56" s="199"/>
      <c r="BY56" s="199"/>
      <c r="BZ56" s="199"/>
      <c r="CA56" s="199"/>
      <c r="CB56" s="199"/>
      <c r="CC56" s="33"/>
    </row>
    <row r="57" spans="1:81" ht="15" x14ac:dyDescent="0.2">
      <c r="A57" s="401">
        <v>1</v>
      </c>
      <c r="B57" s="402"/>
      <c r="C57" s="402"/>
      <c r="D57" s="403"/>
      <c r="E57" s="357">
        <v>2</v>
      </c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357">
        <v>3</v>
      </c>
      <c r="AO57" s="288"/>
      <c r="AP57" s="288"/>
      <c r="AQ57" s="288"/>
      <c r="AR57" s="288"/>
      <c r="AS57" s="288"/>
      <c r="AT57" s="288"/>
      <c r="AU57" s="391">
        <v>4</v>
      </c>
      <c r="AV57" s="391"/>
      <c r="AW57" s="391"/>
      <c r="AX57" s="391"/>
      <c r="AY57" s="391"/>
      <c r="AZ57" s="391"/>
      <c r="BA57" s="391"/>
      <c r="BB57" s="391"/>
      <c r="BC57" s="391"/>
      <c r="BD57" s="391">
        <v>5</v>
      </c>
      <c r="BE57" s="391"/>
      <c r="BF57" s="391"/>
      <c r="BG57" s="391"/>
      <c r="BH57" s="391"/>
      <c r="BI57" s="391"/>
      <c r="BJ57" s="391"/>
      <c r="BK57" s="391"/>
      <c r="BL57" s="391"/>
      <c r="BM57" s="391"/>
      <c r="BN57" s="391">
        <v>6</v>
      </c>
      <c r="BO57" s="391"/>
      <c r="BP57" s="391"/>
      <c r="BQ57" s="391"/>
      <c r="BR57" s="391"/>
      <c r="BS57" s="391"/>
      <c r="BT57" s="391"/>
      <c r="BU57" s="391"/>
      <c r="BV57" s="391"/>
      <c r="BW57" s="391">
        <v>7</v>
      </c>
      <c r="BX57" s="391"/>
      <c r="BY57" s="391"/>
      <c r="BZ57" s="391"/>
      <c r="CA57" s="391"/>
      <c r="CB57" s="391"/>
      <c r="CC57" s="33"/>
    </row>
    <row r="58" spans="1:81" ht="39" customHeight="1" x14ac:dyDescent="0.2">
      <c r="A58" s="398" t="s">
        <v>108</v>
      </c>
      <c r="B58" s="399"/>
      <c r="C58" s="399"/>
      <c r="D58" s="400"/>
      <c r="E58" s="431" t="s">
        <v>188</v>
      </c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357"/>
      <c r="AO58" s="288"/>
      <c r="AP58" s="288"/>
      <c r="AQ58" s="288"/>
      <c r="AR58" s="288"/>
      <c r="AS58" s="288"/>
      <c r="AT58" s="288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>
        <v>130000</v>
      </c>
      <c r="BE58" s="472"/>
      <c r="BF58" s="472"/>
      <c r="BG58" s="472"/>
      <c r="BH58" s="472"/>
      <c r="BI58" s="472"/>
      <c r="BJ58" s="472"/>
      <c r="BK58" s="472"/>
      <c r="BL58" s="472"/>
      <c r="BM58" s="472"/>
      <c r="BN58" s="472">
        <v>130000</v>
      </c>
      <c r="BO58" s="472"/>
      <c r="BP58" s="472"/>
      <c r="BQ58" s="472"/>
      <c r="BR58" s="472"/>
      <c r="BS58" s="472"/>
      <c r="BT58" s="472"/>
      <c r="BU58" s="472"/>
      <c r="BV58" s="472"/>
      <c r="BW58" s="472">
        <v>130000</v>
      </c>
      <c r="BX58" s="472"/>
      <c r="BY58" s="472"/>
      <c r="BZ58" s="472"/>
      <c r="CA58" s="472"/>
      <c r="CB58" s="472"/>
      <c r="CC58" s="33"/>
    </row>
    <row r="59" spans="1:81" ht="13.15" customHeight="1" x14ac:dyDescent="0.2">
      <c r="A59" s="398" t="s">
        <v>110</v>
      </c>
      <c r="B59" s="399"/>
      <c r="C59" s="399"/>
      <c r="D59" s="400"/>
      <c r="E59" s="431" t="s">
        <v>189</v>
      </c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357"/>
      <c r="AO59" s="288"/>
      <c r="AP59" s="288"/>
      <c r="AQ59" s="288"/>
      <c r="AR59" s="288"/>
      <c r="AS59" s="288"/>
      <c r="AT59" s="288"/>
      <c r="AU59" s="472"/>
      <c r="AV59" s="472"/>
      <c r="AW59" s="472"/>
      <c r="AX59" s="472"/>
      <c r="AY59" s="472"/>
      <c r="AZ59" s="472"/>
      <c r="BA59" s="472"/>
      <c r="BB59" s="472"/>
      <c r="BC59" s="472"/>
      <c r="BD59" s="705">
        <v>120000</v>
      </c>
      <c r="BE59" s="706"/>
      <c r="BF59" s="706"/>
      <c r="BG59" s="706"/>
      <c r="BH59" s="706"/>
      <c r="BI59" s="706"/>
      <c r="BJ59" s="706"/>
      <c r="BK59" s="706"/>
      <c r="BL59" s="706"/>
      <c r="BM59" s="707"/>
      <c r="BN59" s="472">
        <v>120000</v>
      </c>
      <c r="BO59" s="472"/>
      <c r="BP59" s="472"/>
      <c r="BQ59" s="472"/>
      <c r="BR59" s="472"/>
      <c r="BS59" s="472"/>
      <c r="BT59" s="472"/>
      <c r="BU59" s="472"/>
      <c r="BV59" s="472"/>
      <c r="BW59" s="472">
        <v>120000</v>
      </c>
      <c r="BX59" s="472"/>
      <c r="BY59" s="472"/>
      <c r="BZ59" s="472"/>
      <c r="CA59" s="472"/>
      <c r="CB59" s="472"/>
      <c r="CC59" s="33"/>
    </row>
    <row r="60" spans="1:81" ht="13.15" customHeight="1" x14ac:dyDescent="0.2">
      <c r="A60" s="398" t="s">
        <v>112</v>
      </c>
      <c r="B60" s="399"/>
      <c r="C60" s="399"/>
      <c r="D60" s="400"/>
      <c r="E60" s="633" t="s">
        <v>190</v>
      </c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357"/>
      <c r="AO60" s="288"/>
      <c r="AP60" s="288"/>
      <c r="AQ60" s="288"/>
      <c r="AR60" s="288"/>
      <c r="AS60" s="288"/>
      <c r="AT60" s="288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>
        <v>200000</v>
      </c>
      <c r="BE60" s="472"/>
      <c r="BF60" s="472"/>
      <c r="BG60" s="472"/>
      <c r="BH60" s="472"/>
      <c r="BI60" s="472"/>
      <c r="BJ60" s="472"/>
      <c r="BK60" s="472"/>
      <c r="BL60" s="472"/>
      <c r="BM60" s="472"/>
      <c r="BN60" s="472">
        <v>200000</v>
      </c>
      <c r="BO60" s="472"/>
      <c r="BP60" s="472"/>
      <c r="BQ60" s="472"/>
      <c r="BR60" s="472"/>
      <c r="BS60" s="472"/>
      <c r="BT60" s="472"/>
      <c r="BU60" s="472"/>
      <c r="BV60" s="472"/>
      <c r="BW60" s="472">
        <v>200000</v>
      </c>
      <c r="BX60" s="472"/>
      <c r="BY60" s="472"/>
      <c r="BZ60" s="472"/>
      <c r="CA60" s="472"/>
      <c r="CB60" s="472"/>
      <c r="CC60" s="33"/>
    </row>
    <row r="61" spans="1:81" ht="13.15" customHeight="1" x14ac:dyDescent="0.25">
      <c r="A61" s="392"/>
      <c r="B61" s="393"/>
      <c r="C61" s="393"/>
      <c r="D61" s="394"/>
      <c r="E61" s="446" t="s">
        <v>31</v>
      </c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64" t="s">
        <v>5</v>
      </c>
      <c r="AO61" s="465"/>
      <c r="AP61" s="465"/>
      <c r="AQ61" s="465"/>
      <c r="AR61" s="465"/>
      <c r="AS61" s="465" t="s">
        <v>5</v>
      </c>
      <c r="AT61" s="465"/>
      <c r="AU61" s="708" t="s">
        <v>5</v>
      </c>
      <c r="AV61" s="709"/>
      <c r="AW61" s="709"/>
      <c r="AX61" s="709"/>
      <c r="AY61" s="709"/>
      <c r="AZ61" s="709"/>
      <c r="BA61" s="709"/>
      <c r="BB61" s="709"/>
      <c r="BC61" s="710" t="s">
        <v>5</v>
      </c>
      <c r="BD61" s="469">
        <f>SUM(BD58:BM60)</f>
        <v>450000</v>
      </c>
      <c r="BE61" s="469"/>
      <c r="BF61" s="469"/>
      <c r="BG61" s="469"/>
      <c r="BH61" s="469"/>
      <c r="BI61" s="469"/>
      <c r="BJ61" s="469"/>
      <c r="BK61" s="469"/>
      <c r="BL61" s="469"/>
      <c r="BM61" s="469"/>
      <c r="BN61" s="469">
        <f>SUM(BN58:BV60)</f>
        <v>450000</v>
      </c>
      <c r="BO61" s="469"/>
      <c r="BP61" s="469"/>
      <c r="BQ61" s="469"/>
      <c r="BR61" s="469"/>
      <c r="BS61" s="469"/>
      <c r="BT61" s="469"/>
      <c r="BU61" s="469"/>
      <c r="BV61" s="469"/>
      <c r="BW61" s="469">
        <f>SUM(BW58:CB60)</f>
        <v>450000</v>
      </c>
      <c r="BX61" s="469"/>
      <c r="BY61" s="469"/>
      <c r="BZ61" s="469"/>
      <c r="CA61" s="469"/>
      <c r="CB61" s="469"/>
      <c r="CC61" s="33"/>
    </row>
    <row r="62" spans="1:81" x14ac:dyDescent="0.2">
      <c r="CC62" s="33"/>
    </row>
    <row r="63" spans="1:81" ht="31.9" customHeight="1" x14ac:dyDescent="0.25">
      <c r="A63" s="457" t="s">
        <v>352</v>
      </c>
      <c r="B63" s="639"/>
      <c r="C63" s="639"/>
      <c r="D63" s="639"/>
      <c r="E63" s="639"/>
      <c r="F63" s="639"/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39"/>
      <c r="AF63" s="639"/>
      <c r="AG63" s="639"/>
      <c r="AH63" s="639"/>
      <c r="AI63" s="639"/>
      <c r="AJ63" s="639"/>
      <c r="AK63" s="639"/>
      <c r="AL63" s="639"/>
      <c r="AM63" s="639"/>
      <c r="AN63" s="639"/>
      <c r="AO63" s="639"/>
      <c r="AP63" s="639"/>
      <c r="AQ63" s="639"/>
      <c r="AR63" s="639"/>
      <c r="AS63" s="639"/>
      <c r="AT63" s="639"/>
      <c r="AU63" s="639"/>
      <c r="AV63" s="639"/>
      <c r="AW63" s="639"/>
      <c r="AX63" s="639"/>
      <c r="AY63" s="639"/>
      <c r="AZ63" s="639"/>
      <c r="BA63" s="639"/>
      <c r="BB63" s="639"/>
      <c r="BC63" s="639"/>
      <c r="BD63" s="639"/>
      <c r="BE63" s="639"/>
      <c r="BF63" s="639"/>
      <c r="BG63" s="453">
        <f>BD19+BD30+AY41+BD50+BD61</f>
        <v>9515626</v>
      </c>
      <c r="BH63" s="640"/>
      <c r="BI63" s="640"/>
      <c r="BJ63" s="640"/>
      <c r="BK63" s="640"/>
      <c r="BL63" s="640"/>
      <c r="BM63" s="640"/>
      <c r="BN63" s="640"/>
      <c r="BO63" s="640"/>
      <c r="BP63" s="640"/>
      <c r="BQ63" s="640"/>
      <c r="BR63" s="640"/>
      <c r="BS63" s="640"/>
      <c r="BT63" s="640"/>
      <c r="BU63" s="640"/>
      <c r="BV63" s="640"/>
      <c r="BW63" s="640"/>
      <c r="BX63" s="640"/>
      <c r="BY63" s="640"/>
      <c r="BZ63" s="640"/>
      <c r="CA63" s="640"/>
      <c r="CB63" s="640"/>
      <c r="CC63" s="33"/>
    </row>
    <row r="64" spans="1:81" ht="31.9" customHeight="1" x14ac:dyDescent="0.25">
      <c r="A64" s="457" t="s">
        <v>400</v>
      </c>
      <c r="B64" s="639"/>
      <c r="C64" s="639"/>
      <c r="D64" s="639"/>
      <c r="E64" s="639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39"/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639"/>
      <c r="BC64" s="639"/>
      <c r="BD64" s="639"/>
      <c r="BE64" s="639"/>
      <c r="BF64" s="639"/>
      <c r="BG64" s="453">
        <f>BN19+BN30+BK41+BN50+BN61</f>
        <v>9515626</v>
      </c>
      <c r="BH64" s="640"/>
      <c r="BI64" s="640"/>
      <c r="BJ64" s="640"/>
      <c r="BK64" s="640"/>
      <c r="BL64" s="640"/>
      <c r="BM64" s="640"/>
      <c r="BN64" s="640"/>
      <c r="BO64" s="640"/>
      <c r="BP64" s="640"/>
      <c r="BQ64" s="640"/>
      <c r="BR64" s="640"/>
      <c r="BS64" s="640"/>
      <c r="BT64" s="640"/>
      <c r="BU64" s="640"/>
      <c r="BV64" s="640"/>
      <c r="BW64" s="640"/>
      <c r="BX64" s="640"/>
      <c r="BY64" s="640"/>
      <c r="BZ64" s="640"/>
      <c r="CA64" s="640"/>
      <c r="CB64" s="640"/>
      <c r="CC64" s="33"/>
    </row>
    <row r="65" spans="1:82" ht="31.9" customHeight="1" x14ac:dyDescent="0.25">
      <c r="A65" s="457" t="s">
        <v>431</v>
      </c>
      <c r="B65" s="639"/>
      <c r="C65" s="639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  <c r="Z65" s="639"/>
      <c r="AA65" s="639"/>
      <c r="AB65" s="639"/>
      <c r="AC65" s="639"/>
      <c r="AD65" s="639"/>
      <c r="AE65" s="639"/>
      <c r="AF65" s="639"/>
      <c r="AG65" s="639"/>
      <c r="AH65" s="639"/>
      <c r="AI65" s="639"/>
      <c r="AJ65" s="639"/>
      <c r="AK65" s="639"/>
      <c r="AL65" s="639"/>
      <c r="AM65" s="639"/>
      <c r="AN65" s="639"/>
      <c r="AO65" s="639"/>
      <c r="AP65" s="639"/>
      <c r="AQ65" s="639"/>
      <c r="AR65" s="639"/>
      <c r="AS65" s="639"/>
      <c r="AT65" s="639"/>
      <c r="AU65" s="639"/>
      <c r="AV65" s="639"/>
      <c r="AW65" s="639"/>
      <c r="AX65" s="639"/>
      <c r="AY65" s="639"/>
      <c r="AZ65" s="639"/>
      <c r="BA65" s="639"/>
      <c r="BB65" s="639"/>
      <c r="BC65" s="639"/>
      <c r="BD65" s="639"/>
      <c r="BE65" s="639"/>
      <c r="BF65" s="639"/>
      <c r="BG65" s="453">
        <f>BW19+BW30+BU41+BW50+BW61</f>
        <v>9515626</v>
      </c>
      <c r="BH65" s="640"/>
      <c r="BI65" s="640"/>
      <c r="BJ65" s="640"/>
      <c r="BK65" s="640"/>
      <c r="BL65" s="640"/>
      <c r="BM65" s="640"/>
      <c r="BN65" s="640"/>
      <c r="BO65" s="640"/>
      <c r="BP65" s="640"/>
      <c r="BQ65" s="640"/>
      <c r="BR65" s="640"/>
      <c r="BS65" s="640"/>
      <c r="BT65" s="640"/>
      <c r="BU65" s="640"/>
      <c r="BV65" s="640"/>
      <c r="BW65" s="640"/>
      <c r="BX65" s="640"/>
      <c r="BY65" s="640"/>
      <c r="BZ65" s="640"/>
      <c r="CA65" s="640"/>
      <c r="CB65" s="640"/>
      <c r="CC65" s="33"/>
    </row>
    <row r="66" spans="1:82" x14ac:dyDescent="0.2">
      <c r="CC66" s="33"/>
    </row>
    <row r="67" spans="1:82" ht="14.25" x14ac:dyDescent="0.2">
      <c r="A67" s="352" t="s">
        <v>152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2"/>
      <c r="BG67" s="352"/>
      <c r="BH67" s="352"/>
      <c r="BI67" s="352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  <c r="BX67" s="352"/>
      <c r="BY67" s="352"/>
      <c r="BZ67" s="352"/>
      <c r="CA67" s="352"/>
      <c r="CB67" s="352"/>
      <c r="CC67" s="33"/>
    </row>
    <row r="68" spans="1:82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33"/>
    </row>
    <row r="69" spans="1:82" ht="14.25" x14ac:dyDescent="0.2">
      <c r="A69" s="339" t="s">
        <v>19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23" t="s">
        <v>191</v>
      </c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3"/>
    </row>
    <row r="70" spans="1:82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33"/>
    </row>
    <row r="71" spans="1:82" ht="14.25" x14ac:dyDescent="0.2">
      <c r="A71" s="10" t="s">
        <v>21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323" t="s">
        <v>36</v>
      </c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  <c r="CA71" s="323"/>
      <c r="CB71" s="323"/>
      <c r="CC71" s="33"/>
    </row>
    <row r="72" spans="1:82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33"/>
    </row>
    <row r="73" spans="1:82" ht="15" x14ac:dyDescent="0.25">
      <c r="A73" s="10" t="s">
        <v>23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325" t="s">
        <v>192</v>
      </c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3"/>
    </row>
    <row r="74" spans="1:82" ht="14.25" x14ac:dyDescent="0.2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33">
        <f>AS81*BC81*247</f>
        <v>0</v>
      </c>
    </row>
    <row r="75" spans="1:82" ht="14.25" x14ac:dyDescent="0.2">
      <c r="A75" s="352" t="s">
        <v>193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2"/>
      <c r="CC75" s="33"/>
      <c r="CD75" s="8">
        <v>120000</v>
      </c>
    </row>
    <row r="76" spans="1:82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33"/>
    </row>
    <row r="77" spans="1:82" ht="13.15" customHeight="1" x14ac:dyDescent="0.2">
      <c r="A77" s="375" t="s">
        <v>25</v>
      </c>
      <c r="B77" s="376"/>
      <c r="C77" s="376"/>
      <c r="D77" s="377"/>
      <c r="E77" s="359" t="s">
        <v>26</v>
      </c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359" t="s">
        <v>91</v>
      </c>
      <c r="AI77" s="199"/>
      <c r="AJ77" s="199"/>
      <c r="AK77" s="199"/>
      <c r="AL77" s="199"/>
      <c r="AM77" s="199"/>
      <c r="AN77" s="199"/>
      <c r="AO77" s="199"/>
      <c r="AP77" s="359" t="s">
        <v>92</v>
      </c>
      <c r="AQ77" s="199"/>
      <c r="AR77" s="199"/>
      <c r="AS77" s="199"/>
      <c r="AT77" s="199"/>
      <c r="AU77" s="199"/>
      <c r="AV77" s="199"/>
      <c r="AW77" s="199"/>
      <c r="AX77" s="199"/>
      <c r="AY77" s="374" t="s">
        <v>204</v>
      </c>
      <c r="AZ77" s="374"/>
      <c r="BA77" s="374"/>
      <c r="BB77" s="374"/>
      <c r="BC77" s="374"/>
      <c r="BD77" s="374"/>
      <c r="BE77" s="374"/>
      <c r="BF77" s="374"/>
      <c r="BG77" s="374"/>
      <c r="BH77" s="374"/>
      <c r="BI77" s="374"/>
      <c r="BJ77" s="374"/>
      <c r="BK77" s="374"/>
      <c r="BL77" s="374"/>
      <c r="BM77" s="374"/>
      <c r="BN77" s="374"/>
      <c r="BO77" s="374"/>
      <c r="BP77" s="374"/>
      <c r="BQ77" s="374"/>
      <c r="BR77" s="374"/>
      <c r="BS77" s="374"/>
      <c r="BT77" s="374"/>
      <c r="BU77" s="374"/>
      <c r="BV77" s="374"/>
      <c r="BW77" s="374"/>
      <c r="BX77" s="374"/>
      <c r="BY77" s="374"/>
      <c r="BZ77" s="374"/>
      <c r="CA77" s="374"/>
      <c r="CB77" s="374"/>
    </row>
    <row r="78" spans="1:82" ht="15" customHeight="1" x14ac:dyDescent="0.2">
      <c r="A78" s="378"/>
      <c r="B78" s="379"/>
      <c r="C78" s="379"/>
      <c r="D78" s="380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374" t="s">
        <v>401</v>
      </c>
      <c r="AZ78" s="374"/>
      <c r="BA78" s="374"/>
      <c r="BB78" s="374"/>
      <c r="BC78" s="374"/>
      <c r="BD78" s="374"/>
      <c r="BE78" s="374"/>
      <c r="BF78" s="374"/>
      <c r="BG78" s="374"/>
      <c r="BH78" s="374"/>
      <c r="BI78" s="374"/>
      <c r="BJ78" s="374"/>
      <c r="BK78" s="359" t="s">
        <v>199</v>
      </c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</row>
    <row r="79" spans="1:82" ht="27" customHeight="1" x14ac:dyDescent="0.2">
      <c r="A79" s="381"/>
      <c r="B79" s="382"/>
      <c r="C79" s="382"/>
      <c r="D79" s="383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374"/>
      <c r="AZ79" s="374"/>
      <c r="BA79" s="374"/>
      <c r="BB79" s="374"/>
      <c r="BC79" s="374"/>
      <c r="BD79" s="374"/>
      <c r="BE79" s="374"/>
      <c r="BF79" s="374"/>
      <c r="BG79" s="374"/>
      <c r="BH79" s="374"/>
      <c r="BI79" s="374"/>
      <c r="BJ79" s="374"/>
      <c r="BK79" s="359" t="s">
        <v>394</v>
      </c>
      <c r="BL79" s="199"/>
      <c r="BM79" s="199"/>
      <c r="BN79" s="199"/>
      <c r="BO79" s="199"/>
      <c r="BP79" s="199"/>
      <c r="BQ79" s="199"/>
      <c r="BR79" s="199"/>
      <c r="BS79" s="199"/>
      <c r="BT79" s="199"/>
      <c r="BU79" s="359" t="s">
        <v>415</v>
      </c>
      <c r="BV79" s="199"/>
      <c r="BW79" s="199"/>
      <c r="BX79" s="199"/>
      <c r="BY79" s="199"/>
      <c r="BZ79" s="199"/>
      <c r="CA79" s="199"/>
      <c r="CB79" s="199"/>
      <c r="CD79" s="15">
        <f>BG84</f>
        <v>9815626</v>
      </c>
    </row>
    <row r="80" spans="1:82" ht="15" x14ac:dyDescent="0.2">
      <c r="A80" s="401">
        <v>1</v>
      </c>
      <c r="B80" s="402"/>
      <c r="C80" s="402"/>
      <c r="D80" s="403"/>
      <c r="E80" s="357">
        <v>2</v>
      </c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357">
        <v>3</v>
      </c>
      <c r="AI80" s="288"/>
      <c r="AJ80" s="288"/>
      <c r="AK80" s="288"/>
      <c r="AL80" s="288"/>
      <c r="AM80" s="288"/>
      <c r="AN80" s="288"/>
      <c r="AO80" s="288"/>
      <c r="AP80" s="357">
        <v>4</v>
      </c>
      <c r="AQ80" s="288"/>
      <c r="AR80" s="288"/>
      <c r="AS80" s="288"/>
      <c r="AT80" s="288"/>
      <c r="AU80" s="288"/>
      <c r="AV80" s="288"/>
      <c r="AW80" s="288"/>
      <c r="AX80" s="288"/>
      <c r="AY80" s="391">
        <v>5</v>
      </c>
      <c r="AZ80" s="391"/>
      <c r="BA80" s="391"/>
      <c r="BB80" s="391"/>
      <c r="BC80" s="391"/>
      <c r="BD80" s="391"/>
      <c r="BE80" s="391"/>
      <c r="BF80" s="391"/>
      <c r="BG80" s="391"/>
      <c r="BH80" s="391"/>
      <c r="BI80" s="391"/>
      <c r="BJ80" s="391"/>
      <c r="BK80" s="391">
        <v>6</v>
      </c>
      <c r="BL80" s="391"/>
      <c r="BM80" s="391"/>
      <c r="BN80" s="391"/>
      <c r="BO80" s="391"/>
      <c r="BP80" s="391"/>
      <c r="BQ80" s="391"/>
      <c r="BR80" s="391"/>
      <c r="BS80" s="391"/>
      <c r="BT80" s="391"/>
      <c r="BU80" s="391">
        <v>7</v>
      </c>
      <c r="BV80" s="391"/>
      <c r="BW80" s="391"/>
      <c r="BX80" s="391"/>
      <c r="BY80" s="391"/>
      <c r="BZ80" s="391"/>
      <c r="CA80" s="391"/>
      <c r="CB80" s="391"/>
    </row>
    <row r="81" spans="1:80" ht="15" x14ac:dyDescent="0.25">
      <c r="A81" s="398" t="s">
        <v>108</v>
      </c>
      <c r="B81" s="399"/>
      <c r="C81" s="399"/>
      <c r="D81" s="400"/>
      <c r="E81" s="428" t="s">
        <v>208</v>
      </c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363"/>
      <c r="AI81" s="364"/>
      <c r="AJ81" s="364"/>
      <c r="AK81" s="364"/>
      <c r="AL81" s="364"/>
      <c r="AM81" s="364"/>
      <c r="AN81" s="364"/>
      <c r="AO81" s="364"/>
      <c r="AP81" s="363"/>
      <c r="AQ81" s="430"/>
      <c r="AR81" s="430"/>
      <c r="AS81" s="430"/>
      <c r="AT81" s="430"/>
      <c r="AU81" s="430"/>
      <c r="AV81" s="430"/>
      <c r="AW81" s="430"/>
      <c r="AX81" s="430"/>
      <c r="AY81" s="340">
        <v>300000</v>
      </c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0">
        <v>300000</v>
      </c>
      <c r="BL81" s="341"/>
      <c r="BM81" s="341"/>
      <c r="BN81" s="341"/>
      <c r="BO81" s="341"/>
      <c r="BP81" s="341"/>
      <c r="BQ81" s="341"/>
      <c r="BR81" s="341"/>
      <c r="BS81" s="341"/>
      <c r="BT81" s="341"/>
      <c r="BU81" s="340">
        <v>300000</v>
      </c>
      <c r="BV81" s="341"/>
      <c r="BW81" s="341"/>
      <c r="BX81" s="341"/>
      <c r="BY81" s="341"/>
      <c r="BZ81" s="341"/>
      <c r="CA81" s="341"/>
      <c r="CB81" s="341"/>
    </row>
    <row r="82" spans="1:80" ht="15" x14ac:dyDescent="0.25">
      <c r="A82" s="392"/>
      <c r="B82" s="393"/>
      <c r="C82" s="393"/>
      <c r="D82" s="394"/>
      <c r="E82" s="703" t="s">
        <v>31</v>
      </c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4"/>
      <c r="V82" s="704"/>
      <c r="W82" s="704"/>
      <c r="X82" s="704"/>
      <c r="Y82" s="704"/>
      <c r="Z82" s="704"/>
      <c r="AA82" s="704"/>
      <c r="AB82" s="704"/>
      <c r="AC82" s="704"/>
      <c r="AD82" s="704"/>
      <c r="AE82" s="704"/>
      <c r="AF82" s="704"/>
      <c r="AG82" s="704"/>
      <c r="AH82" s="703" t="s">
        <v>5</v>
      </c>
      <c r="AI82" s="704"/>
      <c r="AJ82" s="704"/>
      <c r="AK82" s="704"/>
      <c r="AL82" s="704"/>
      <c r="AM82" s="704"/>
      <c r="AN82" s="704"/>
      <c r="AO82" s="704"/>
      <c r="AP82" s="358" t="s">
        <v>5</v>
      </c>
      <c r="AQ82" s="430"/>
      <c r="AR82" s="430"/>
      <c r="AS82" s="430"/>
      <c r="AT82" s="430"/>
      <c r="AU82" s="430"/>
      <c r="AV82" s="430"/>
      <c r="AW82" s="430"/>
      <c r="AX82" s="430"/>
      <c r="AY82" s="411">
        <f>AY81</f>
        <v>300000</v>
      </c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411">
        <f>BK81</f>
        <v>300000</v>
      </c>
      <c r="BL82" s="384"/>
      <c r="BM82" s="384"/>
      <c r="BN82" s="384"/>
      <c r="BO82" s="384"/>
      <c r="BP82" s="384"/>
      <c r="BQ82" s="384"/>
      <c r="BR82" s="384"/>
      <c r="BS82" s="384"/>
      <c r="BT82" s="384"/>
      <c r="BU82" s="411">
        <f>BU81</f>
        <v>300000</v>
      </c>
      <c r="BV82" s="384"/>
      <c r="BW82" s="384"/>
      <c r="BX82" s="384"/>
      <c r="BY82" s="384"/>
      <c r="BZ82" s="384"/>
      <c r="CA82" s="384"/>
      <c r="CB82" s="384"/>
    </row>
    <row r="83" spans="1:80" ht="15" x14ac:dyDescent="0.25">
      <c r="E83" s="20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20"/>
      <c r="AI83" s="76"/>
      <c r="AJ83" s="76"/>
      <c r="AK83" s="76"/>
      <c r="AL83" s="76"/>
      <c r="AM83" s="76"/>
      <c r="AN83" s="76"/>
      <c r="AO83" s="76"/>
      <c r="AP83" s="21"/>
      <c r="AQ83"/>
      <c r="AR83"/>
      <c r="AS83"/>
      <c r="AT83"/>
      <c r="AU83"/>
      <c r="AV83"/>
      <c r="AW83"/>
      <c r="AX83"/>
      <c r="AY83" s="21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22"/>
      <c r="BL83" s="77"/>
      <c r="BM83" s="77"/>
      <c r="BN83" s="77"/>
      <c r="BO83" s="77"/>
      <c r="BP83" s="77"/>
      <c r="BQ83" s="77"/>
      <c r="BR83" s="77"/>
      <c r="BS83" s="77"/>
      <c r="BT83" s="77"/>
      <c r="BU83" s="23"/>
      <c r="BV83" s="77"/>
      <c r="BW83" s="77"/>
      <c r="BX83" s="77"/>
      <c r="BY83" s="77"/>
      <c r="BZ83" s="77"/>
      <c r="CA83" s="77"/>
      <c r="CB83" s="77"/>
    </row>
    <row r="84" spans="1:80" ht="30.75" customHeight="1" x14ac:dyDescent="0.25">
      <c r="A84" s="457" t="s">
        <v>350</v>
      </c>
      <c r="B84" s="639"/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  <c r="AF84" s="639"/>
      <c r="AG84" s="639"/>
      <c r="AH84" s="639"/>
      <c r="AI84" s="639"/>
      <c r="AJ84" s="639"/>
      <c r="AK84" s="639"/>
      <c r="AL84" s="639"/>
      <c r="AM84" s="639"/>
      <c r="AN84" s="639"/>
      <c r="AO84" s="639"/>
      <c r="AP84" s="639"/>
      <c r="AQ84" s="639"/>
      <c r="AR84" s="639"/>
      <c r="AS84" s="639"/>
      <c r="AT84" s="639"/>
      <c r="AU84" s="639"/>
      <c r="AV84" s="639"/>
      <c r="AW84" s="639"/>
      <c r="AX84" s="639"/>
      <c r="AY84" s="639"/>
      <c r="AZ84" s="639"/>
      <c r="BA84" s="639"/>
      <c r="BB84" s="639"/>
      <c r="BC84" s="639"/>
      <c r="BD84" s="639"/>
      <c r="BE84" s="639"/>
      <c r="BF84" s="639"/>
      <c r="BG84" s="453">
        <f>BG63+AY82</f>
        <v>9815626</v>
      </c>
      <c r="BH84" s="701"/>
      <c r="BI84" s="701"/>
      <c r="BJ84" s="701"/>
      <c r="BK84" s="701"/>
      <c r="BL84" s="701"/>
      <c r="BM84" s="701"/>
      <c r="BN84" s="701"/>
      <c r="BO84" s="701"/>
      <c r="BP84" s="701"/>
      <c r="BQ84" s="701"/>
      <c r="BR84" s="701"/>
      <c r="BS84" s="701"/>
      <c r="BT84" s="701"/>
      <c r="BU84" s="701"/>
      <c r="BV84" s="701"/>
      <c r="BW84" s="701"/>
      <c r="BX84" s="701"/>
      <c r="BY84" s="701"/>
      <c r="BZ84" s="701"/>
      <c r="CA84" s="701"/>
      <c r="CB84" s="701"/>
    </row>
    <row r="85" spans="1:80" ht="19.5" customHeight="1" x14ac:dyDescent="0.25">
      <c r="A85" s="339" t="s">
        <v>483</v>
      </c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  <c r="X85" s="711"/>
      <c r="Y85" s="711"/>
      <c r="Z85" s="711"/>
      <c r="AA85" s="711"/>
      <c r="AB85" s="711"/>
      <c r="AC85" s="711"/>
      <c r="AD85" s="711"/>
      <c r="AE85" s="711"/>
      <c r="AF85" s="711"/>
      <c r="AG85" s="711"/>
      <c r="AH85" s="711"/>
      <c r="AI85" s="711"/>
      <c r="AJ85" s="711"/>
      <c r="AK85" s="711"/>
      <c r="AL85" s="711"/>
      <c r="AM85" s="711"/>
      <c r="AN85" s="711"/>
      <c r="AO85" s="711"/>
      <c r="AP85" s="711"/>
      <c r="AQ85" s="711"/>
      <c r="AR85" s="711"/>
      <c r="AS85" s="711"/>
      <c r="AT85" s="711"/>
      <c r="AU85" s="711"/>
      <c r="AV85" s="711"/>
      <c r="AW85" s="711"/>
      <c r="AX85" s="711"/>
      <c r="AY85" s="711"/>
      <c r="AZ85" s="711"/>
      <c r="BA85" s="711"/>
      <c r="BB85" s="711"/>
      <c r="BC85" s="711"/>
      <c r="BD85" s="711"/>
      <c r="BE85" s="711"/>
      <c r="BF85" s="711"/>
      <c r="BG85" s="453">
        <f>238897.51+22567.01</f>
        <v>261464.52000000002</v>
      </c>
      <c r="BH85" s="712"/>
      <c r="BI85" s="712"/>
      <c r="BJ85" s="712"/>
      <c r="BK85" s="712"/>
      <c r="BL85" s="712"/>
      <c r="BM85" s="712"/>
      <c r="BN85" s="712"/>
      <c r="BO85" s="712"/>
      <c r="BP85" s="712"/>
      <c r="BQ85" s="712"/>
      <c r="BR85" s="712"/>
      <c r="BS85" s="712"/>
      <c r="BT85" s="712"/>
      <c r="BU85" s="712"/>
      <c r="BV85" s="712"/>
      <c r="BW85" s="712"/>
      <c r="BX85" s="712"/>
      <c r="BY85" s="712"/>
      <c r="BZ85" s="712"/>
      <c r="CA85" s="712"/>
      <c r="CB85" s="712"/>
    </row>
    <row r="87" spans="1:80" ht="28.5" customHeight="1" x14ac:dyDescent="0.25">
      <c r="A87" s="457" t="s">
        <v>402</v>
      </c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39"/>
      <c r="AK87" s="639"/>
      <c r="AL87" s="639"/>
      <c r="AM87" s="639"/>
      <c r="AN87" s="639"/>
      <c r="AO87" s="639"/>
      <c r="AP87" s="639"/>
      <c r="AQ87" s="639"/>
      <c r="AR87" s="639"/>
      <c r="AS87" s="639"/>
      <c r="AT87" s="639"/>
      <c r="AU87" s="639"/>
      <c r="AV87" s="639"/>
      <c r="AW87" s="639"/>
      <c r="AX87" s="639"/>
      <c r="AY87" s="639"/>
      <c r="AZ87" s="639"/>
      <c r="BA87" s="639"/>
      <c r="BB87" s="639"/>
      <c r="BC87" s="639"/>
      <c r="BD87" s="639"/>
      <c r="BE87" s="639"/>
      <c r="BF87" s="639"/>
      <c r="BG87" s="453">
        <f>BG64+BK82</f>
        <v>9815626</v>
      </c>
      <c r="BH87" s="701"/>
      <c r="BI87" s="701"/>
      <c r="BJ87" s="701"/>
      <c r="BK87" s="701"/>
      <c r="BL87" s="701"/>
      <c r="BM87" s="701"/>
      <c r="BN87" s="701"/>
      <c r="BO87" s="701"/>
      <c r="BP87" s="701"/>
      <c r="BQ87" s="701"/>
      <c r="BR87" s="701"/>
      <c r="BS87" s="701"/>
      <c r="BT87" s="701"/>
      <c r="BU87" s="701"/>
      <c r="BV87" s="701"/>
      <c r="BW87" s="701"/>
      <c r="BX87" s="701"/>
      <c r="BY87" s="701"/>
      <c r="BZ87" s="701"/>
      <c r="CA87" s="701"/>
      <c r="CB87" s="701"/>
    </row>
    <row r="88" spans="1:80" ht="6.6" customHeight="1" x14ac:dyDescent="0.2"/>
    <row r="90" spans="1:80" ht="26.25" customHeight="1" x14ac:dyDescent="0.25">
      <c r="A90" s="457" t="s">
        <v>426</v>
      </c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  <c r="Z90" s="639"/>
      <c r="AA90" s="639"/>
      <c r="AB90" s="639"/>
      <c r="AC90" s="639"/>
      <c r="AD90" s="639"/>
      <c r="AE90" s="639"/>
      <c r="AF90" s="639"/>
      <c r="AG90" s="639"/>
      <c r="AH90" s="639"/>
      <c r="AI90" s="639"/>
      <c r="AJ90" s="639"/>
      <c r="AK90" s="639"/>
      <c r="AL90" s="639"/>
      <c r="AM90" s="639"/>
      <c r="AN90" s="639"/>
      <c r="AO90" s="639"/>
      <c r="AP90" s="639"/>
      <c r="AQ90" s="639"/>
      <c r="AR90" s="639"/>
      <c r="AS90" s="639"/>
      <c r="AT90" s="639"/>
      <c r="AU90" s="639"/>
      <c r="AV90" s="639"/>
      <c r="AW90" s="639"/>
      <c r="AX90" s="639"/>
      <c r="AY90" s="639"/>
      <c r="AZ90" s="639"/>
      <c r="BA90" s="639"/>
      <c r="BB90" s="639"/>
      <c r="BC90" s="639"/>
      <c r="BD90" s="639"/>
      <c r="BE90" s="639"/>
      <c r="BF90" s="639"/>
      <c r="BG90" s="453">
        <f>BG65+BU82</f>
        <v>9815626</v>
      </c>
      <c r="BH90" s="701"/>
      <c r="BI90" s="701"/>
      <c r="BJ90" s="701"/>
      <c r="BK90" s="701"/>
      <c r="BL90" s="701"/>
      <c r="BM90" s="701"/>
      <c r="BN90" s="701"/>
      <c r="BO90" s="701"/>
      <c r="BP90" s="701"/>
      <c r="BQ90" s="701"/>
      <c r="BR90" s="701"/>
      <c r="BS90" s="701"/>
      <c r="BT90" s="701"/>
      <c r="BU90" s="701"/>
      <c r="BV90" s="701"/>
      <c r="BW90" s="701"/>
      <c r="BX90" s="701"/>
      <c r="BY90" s="701"/>
      <c r="BZ90" s="701"/>
      <c r="CA90" s="701"/>
      <c r="CB90" s="701"/>
    </row>
    <row r="91" spans="1:80" ht="6.6" customHeight="1" x14ac:dyDescent="0.2"/>
  </sheetData>
  <mergeCells count="243">
    <mergeCell ref="A85:BF85"/>
    <mergeCell ref="BG85:CB85"/>
    <mergeCell ref="A87:BF87"/>
    <mergeCell ref="BG87:CB87"/>
    <mergeCell ref="A90:BF90"/>
    <mergeCell ref="BG90:CB90"/>
    <mergeCell ref="A64:BF64"/>
    <mergeCell ref="BG64:CB64"/>
    <mergeCell ref="A65:BF65"/>
    <mergeCell ref="BG65:CB65"/>
    <mergeCell ref="AY82:BJ82"/>
    <mergeCell ref="BK82:BT82"/>
    <mergeCell ref="BU82:CB82"/>
    <mergeCell ref="E81:AG81"/>
    <mergeCell ref="AH81:AO81"/>
    <mergeCell ref="AP81:AX81"/>
    <mergeCell ref="AY81:BJ81"/>
    <mergeCell ref="BK81:BT81"/>
    <mergeCell ref="BU81:CB81"/>
    <mergeCell ref="AY78:BJ79"/>
    <mergeCell ref="BK78:CB78"/>
    <mergeCell ref="BK79:BT79"/>
    <mergeCell ref="BU79:CB79"/>
    <mergeCell ref="E80:AG80"/>
    <mergeCell ref="AH80:AO80"/>
    <mergeCell ref="AP80:AX80"/>
    <mergeCell ref="AY80:BJ80"/>
    <mergeCell ref="BK80:BT80"/>
    <mergeCell ref="BU80:CB80"/>
    <mergeCell ref="E58:AM58"/>
    <mergeCell ref="AN58:AT58"/>
    <mergeCell ref="AU58:BC58"/>
    <mergeCell ref="BD58:BM58"/>
    <mergeCell ref="BN58:BV58"/>
    <mergeCell ref="BW58:CB58"/>
    <mergeCell ref="E61:AM61"/>
    <mergeCell ref="AN61:AT61"/>
    <mergeCell ref="AU61:BC61"/>
    <mergeCell ref="BD61:BM61"/>
    <mergeCell ref="BN61:BV61"/>
    <mergeCell ref="BW61:CB61"/>
    <mergeCell ref="E60:AM60"/>
    <mergeCell ref="AN60:AT60"/>
    <mergeCell ref="AU60:BC60"/>
    <mergeCell ref="BD60:BM60"/>
    <mergeCell ref="BN60:BV60"/>
    <mergeCell ref="BW60:CB60"/>
    <mergeCell ref="A69:AD69"/>
    <mergeCell ref="AE69:CB69"/>
    <mergeCell ref="S71:BO71"/>
    <mergeCell ref="A34:CB34"/>
    <mergeCell ref="A36:D38"/>
    <mergeCell ref="BK37:CB37"/>
    <mergeCell ref="BK38:BT38"/>
    <mergeCell ref="BU38:CB38"/>
    <mergeCell ref="BN47:BV47"/>
    <mergeCell ref="BW47:CB47"/>
    <mergeCell ref="E50:AM50"/>
    <mergeCell ref="AN50:AT50"/>
    <mergeCell ref="AU50:BC50"/>
    <mergeCell ref="BD50:BM50"/>
    <mergeCell ref="BN50:BV50"/>
    <mergeCell ref="BW50:CB50"/>
    <mergeCell ref="E49:AM49"/>
    <mergeCell ref="AN49:AT49"/>
    <mergeCell ref="AU49:BC49"/>
    <mergeCell ref="BD49:BM49"/>
    <mergeCell ref="BN49:BV49"/>
    <mergeCell ref="BW49:CB49"/>
    <mergeCell ref="E36:AG38"/>
    <mergeCell ref="AH36:AO38"/>
    <mergeCell ref="AP36:AX38"/>
    <mergeCell ref="AY36:CB36"/>
    <mergeCell ref="AY37:BJ38"/>
    <mergeCell ref="BD30:BM30"/>
    <mergeCell ref="BN30:BV30"/>
    <mergeCell ref="BW30:CB30"/>
    <mergeCell ref="A29:D29"/>
    <mergeCell ref="E29:AM29"/>
    <mergeCell ref="A28:D28"/>
    <mergeCell ref="E28:AM28"/>
    <mergeCell ref="AN28:AT28"/>
    <mergeCell ref="AU28:BC28"/>
    <mergeCell ref="BD28:BM28"/>
    <mergeCell ref="BN28:BV28"/>
    <mergeCell ref="AN29:AT29"/>
    <mergeCell ref="AU29:BC29"/>
    <mergeCell ref="BD29:BM29"/>
    <mergeCell ref="BN29:BV29"/>
    <mergeCell ref="BW29:CB29"/>
    <mergeCell ref="A32:D32"/>
    <mergeCell ref="E32:AR32"/>
    <mergeCell ref="AS32:BB32"/>
    <mergeCell ref="BC32:BM32"/>
    <mergeCell ref="BN32:CB32"/>
    <mergeCell ref="BW28:CB28"/>
    <mergeCell ref="AU18:BC18"/>
    <mergeCell ref="BN18:BV18"/>
    <mergeCell ref="BW18:CB18"/>
    <mergeCell ref="E19:AT19"/>
    <mergeCell ref="AU19:BC19"/>
    <mergeCell ref="BN19:BV19"/>
    <mergeCell ref="BW19:CB19"/>
    <mergeCell ref="A23:D25"/>
    <mergeCell ref="E23:AM25"/>
    <mergeCell ref="AN23:AT25"/>
    <mergeCell ref="AU23:BC25"/>
    <mergeCell ref="BD23:CB23"/>
    <mergeCell ref="BD24:BM25"/>
    <mergeCell ref="BN24:CB24"/>
    <mergeCell ref="BN25:BV25"/>
    <mergeCell ref="BW25:CB25"/>
    <mergeCell ref="A18:D18"/>
    <mergeCell ref="BD18:BM18"/>
    <mergeCell ref="A19:D19"/>
    <mergeCell ref="BD19:BM19"/>
    <mergeCell ref="A21:CB21"/>
    <mergeCell ref="A84:BF84"/>
    <mergeCell ref="BG84:CB84"/>
    <mergeCell ref="E14:AT16"/>
    <mergeCell ref="AU14:BC16"/>
    <mergeCell ref="BD14:CB14"/>
    <mergeCell ref="BD15:BM16"/>
    <mergeCell ref="BN15:CB15"/>
    <mergeCell ref="BN16:BV16"/>
    <mergeCell ref="BW16:CB16"/>
    <mergeCell ref="E17:AT17"/>
    <mergeCell ref="A82:D82"/>
    <mergeCell ref="E82:AG82"/>
    <mergeCell ref="AH82:AO82"/>
    <mergeCell ref="AP82:AX82"/>
    <mergeCell ref="A80:D80"/>
    <mergeCell ref="A81:D81"/>
    <mergeCell ref="A75:CB75"/>
    <mergeCell ref="A77:D79"/>
    <mergeCell ref="E77:AG79"/>
    <mergeCell ref="AH77:AO79"/>
    <mergeCell ref="AP77:AX79"/>
    <mergeCell ref="AY77:CB77"/>
    <mergeCell ref="BD59:BM59"/>
    <mergeCell ref="A67:CB67"/>
    <mergeCell ref="BP71:CB71"/>
    <mergeCell ref="AH73:CB73"/>
    <mergeCell ref="A63:BF63"/>
    <mergeCell ref="BG63:CB63"/>
    <mergeCell ref="A61:D61"/>
    <mergeCell ref="BN59:BV59"/>
    <mergeCell ref="BW59:CB59"/>
    <mergeCell ref="BN46:CB46"/>
    <mergeCell ref="A59:D59"/>
    <mergeCell ref="A60:D60"/>
    <mergeCell ref="A57:D57"/>
    <mergeCell ref="A58:D58"/>
    <mergeCell ref="A52:CB52"/>
    <mergeCell ref="A54:D56"/>
    <mergeCell ref="E54:AM56"/>
    <mergeCell ref="AN54:AT56"/>
    <mergeCell ref="AU54:BC56"/>
    <mergeCell ref="BD54:CB54"/>
    <mergeCell ref="BD55:BM56"/>
    <mergeCell ref="BN55:CB55"/>
    <mergeCell ref="BN56:BV56"/>
    <mergeCell ref="BW56:CB56"/>
    <mergeCell ref="E57:AM57"/>
    <mergeCell ref="AN57:AT57"/>
    <mergeCell ref="AU57:BC57"/>
    <mergeCell ref="BD57:BM57"/>
    <mergeCell ref="BN57:BV57"/>
    <mergeCell ref="BW57:CB57"/>
    <mergeCell ref="E59:AM59"/>
    <mergeCell ref="AN59:AT59"/>
    <mergeCell ref="AU59:BC59"/>
    <mergeCell ref="E18:AT18"/>
    <mergeCell ref="A49:D49"/>
    <mergeCell ref="A50:D50"/>
    <mergeCell ref="A45:D47"/>
    <mergeCell ref="A48:D48"/>
    <mergeCell ref="A41:D41"/>
    <mergeCell ref="A43:CB43"/>
    <mergeCell ref="E41:AG41"/>
    <mergeCell ref="AH41:AO41"/>
    <mergeCell ref="AP41:AX41"/>
    <mergeCell ref="AY41:BJ41"/>
    <mergeCell ref="E48:AM48"/>
    <mergeCell ref="AN48:AT48"/>
    <mergeCell ref="AU48:BC48"/>
    <mergeCell ref="BD48:BM48"/>
    <mergeCell ref="BN48:BV48"/>
    <mergeCell ref="BW48:CB48"/>
    <mergeCell ref="BK41:BT41"/>
    <mergeCell ref="BU41:CB41"/>
    <mergeCell ref="E45:AM47"/>
    <mergeCell ref="AN45:AT47"/>
    <mergeCell ref="AU45:BC47"/>
    <mergeCell ref="BD45:CB45"/>
    <mergeCell ref="BD46:BM47"/>
    <mergeCell ref="A39:D39"/>
    <mergeCell ref="A40:D40"/>
    <mergeCell ref="E40:AG40"/>
    <mergeCell ref="AH40:AO40"/>
    <mergeCell ref="AP40:AX40"/>
    <mergeCell ref="AY40:BJ40"/>
    <mergeCell ref="BK40:BT40"/>
    <mergeCell ref="BU40:CB40"/>
    <mergeCell ref="E39:AG39"/>
    <mergeCell ref="AH39:AO39"/>
    <mergeCell ref="AP39:AX39"/>
    <mergeCell ref="AY39:BJ39"/>
    <mergeCell ref="BK39:BT39"/>
    <mergeCell ref="BU39:CB39"/>
    <mergeCell ref="BD27:BM27"/>
    <mergeCell ref="BN27:BV27"/>
    <mergeCell ref="BW27:CB27"/>
    <mergeCell ref="A26:D26"/>
    <mergeCell ref="E26:AM26"/>
    <mergeCell ref="AN26:AT26"/>
    <mergeCell ref="AU26:BC26"/>
    <mergeCell ref="BD26:BM26"/>
    <mergeCell ref="BN26:BV26"/>
    <mergeCell ref="A30:D30"/>
    <mergeCell ref="E30:AM30"/>
    <mergeCell ref="AN30:AT30"/>
    <mergeCell ref="AU30:BC30"/>
    <mergeCell ref="A1:CB1"/>
    <mergeCell ref="A2:CB2"/>
    <mergeCell ref="A4:CB4"/>
    <mergeCell ref="A6:AD6"/>
    <mergeCell ref="AE6:CB6"/>
    <mergeCell ref="S8:BO8"/>
    <mergeCell ref="BP8:CB8"/>
    <mergeCell ref="A17:D17"/>
    <mergeCell ref="BD17:BM17"/>
    <mergeCell ref="AU17:BC17"/>
    <mergeCell ref="BN17:BV17"/>
    <mergeCell ref="AH10:CB10"/>
    <mergeCell ref="A12:CB12"/>
    <mergeCell ref="A14:D16"/>
    <mergeCell ref="BW17:CB17"/>
    <mergeCell ref="BW26:CB26"/>
    <mergeCell ref="A27:D27"/>
    <mergeCell ref="E27:AM27"/>
    <mergeCell ref="AN27:AT27"/>
    <mergeCell ref="AU27:BC27"/>
  </mergeCells>
  <pageMargins left="0.9055118110236221" right="0.31496062992125984" top="0.74803149606299213" bottom="0.15748031496062992" header="0.31496062992125984" footer="0.31496062992125984"/>
  <pageSetup paperSize="9" scale="85" fitToHeight="2" orientation="portrait" r:id="rId1"/>
  <rowBreaks count="1" manualBreakCount="1">
    <brk id="51" max="7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4"/>
  <sheetViews>
    <sheetView view="pageBreakPreview" zoomScaleSheetLayoutView="100" workbookViewId="0">
      <selection activeCell="BG24" sqref="BG24:CB24"/>
    </sheetView>
  </sheetViews>
  <sheetFormatPr defaultColWidth="1.140625" defaultRowHeight="12.75" x14ac:dyDescent="0.2"/>
  <cols>
    <col min="1" max="5" width="1.140625" style="8"/>
    <col min="6" max="6" width="4.42578125" style="8" bestFit="1" customWidth="1"/>
    <col min="7" max="17" width="1.140625" style="8"/>
    <col min="18" max="18" width="2.28515625" style="8" customWidth="1"/>
    <col min="19" max="32" width="1.140625" style="8"/>
    <col min="33" max="33" width="1.28515625" style="8" customWidth="1"/>
    <col min="34" max="79" width="1.140625" style="8"/>
    <col min="80" max="80" width="3.28515625" style="8" customWidth="1"/>
    <col min="81" max="81" width="10.42578125" style="8" customWidth="1"/>
    <col min="82" max="82" width="6.42578125" style="8" customWidth="1"/>
    <col min="83" max="83" width="8" style="8" customWidth="1"/>
    <col min="84" max="84" width="7.42578125" style="8" customWidth="1"/>
    <col min="85" max="273" width="1.140625" style="8"/>
    <col min="274" max="274" width="2.28515625" style="8" customWidth="1"/>
    <col min="275" max="288" width="1.140625" style="8"/>
    <col min="289" max="289" width="1.28515625" style="8" customWidth="1"/>
    <col min="290" max="336" width="1.140625" style="8"/>
    <col min="337" max="337" width="10.42578125" style="8" customWidth="1"/>
    <col min="338" max="338" width="6.42578125" style="8" customWidth="1"/>
    <col min="339" max="339" width="8" style="8" customWidth="1"/>
    <col min="340" max="340" width="7.42578125" style="8" customWidth="1"/>
    <col min="341" max="529" width="1.140625" style="8"/>
    <col min="530" max="530" width="2.28515625" style="8" customWidth="1"/>
    <col min="531" max="544" width="1.140625" style="8"/>
    <col min="545" max="545" width="1.28515625" style="8" customWidth="1"/>
    <col min="546" max="592" width="1.140625" style="8"/>
    <col min="593" max="593" width="10.42578125" style="8" customWidth="1"/>
    <col min="594" max="594" width="6.42578125" style="8" customWidth="1"/>
    <col min="595" max="595" width="8" style="8" customWidth="1"/>
    <col min="596" max="596" width="7.42578125" style="8" customWidth="1"/>
    <col min="597" max="785" width="1.140625" style="8"/>
    <col min="786" max="786" width="2.28515625" style="8" customWidth="1"/>
    <col min="787" max="800" width="1.140625" style="8"/>
    <col min="801" max="801" width="1.28515625" style="8" customWidth="1"/>
    <col min="802" max="848" width="1.140625" style="8"/>
    <col min="849" max="849" width="10.42578125" style="8" customWidth="1"/>
    <col min="850" max="850" width="6.42578125" style="8" customWidth="1"/>
    <col min="851" max="851" width="8" style="8" customWidth="1"/>
    <col min="852" max="852" width="7.42578125" style="8" customWidth="1"/>
    <col min="853" max="1041" width="1.140625" style="8"/>
    <col min="1042" max="1042" width="2.28515625" style="8" customWidth="1"/>
    <col min="1043" max="1056" width="1.140625" style="8"/>
    <col min="1057" max="1057" width="1.28515625" style="8" customWidth="1"/>
    <col min="1058" max="1104" width="1.140625" style="8"/>
    <col min="1105" max="1105" width="10.42578125" style="8" customWidth="1"/>
    <col min="1106" max="1106" width="6.42578125" style="8" customWidth="1"/>
    <col min="1107" max="1107" width="8" style="8" customWidth="1"/>
    <col min="1108" max="1108" width="7.42578125" style="8" customWidth="1"/>
    <col min="1109" max="1297" width="1.140625" style="8"/>
    <col min="1298" max="1298" width="2.28515625" style="8" customWidth="1"/>
    <col min="1299" max="1312" width="1.140625" style="8"/>
    <col min="1313" max="1313" width="1.28515625" style="8" customWidth="1"/>
    <col min="1314" max="1360" width="1.140625" style="8"/>
    <col min="1361" max="1361" width="10.42578125" style="8" customWidth="1"/>
    <col min="1362" max="1362" width="6.42578125" style="8" customWidth="1"/>
    <col min="1363" max="1363" width="8" style="8" customWidth="1"/>
    <col min="1364" max="1364" width="7.42578125" style="8" customWidth="1"/>
    <col min="1365" max="1553" width="1.140625" style="8"/>
    <col min="1554" max="1554" width="2.28515625" style="8" customWidth="1"/>
    <col min="1555" max="1568" width="1.140625" style="8"/>
    <col min="1569" max="1569" width="1.28515625" style="8" customWidth="1"/>
    <col min="1570" max="1616" width="1.140625" style="8"/>
    <col min="1617" max="1617" width="10.42578125" style="8" customWidth="1"/>
    <col min="1618" max="1618" width="6.42578125" style="8" customWidth="1"/>
    <col min="1619" max="1619" width="8" style="8" customWidth="1"/>
    <col min="1620" max="1620" width="7.42578125" style="8" customWidth="1"/>
    <col min="1621" max="1809" width="1.140625" style="8"/>
    <col min="1810" max="1810" width="2.28515625" style="8" customWidth="1"/>
    <col min="1811" max="1824" width="1.140625" style="8"/>
    <col min="1825" max="1825" width="1.28515625" style="8" customWidth="1"/>
    <col min="1826" max="1872" width="1.140625" style="8"/>
    <col min="1873" max="1873" width="10.42578125" style="8" customWidth="1"/>
    <col min="1874" max="1874" width="6.42578125" style="8" customWidth="1"/>
    <col min="1875" max="1875" width="8" style="8" customWidth="1"/>
    <col min="1876" max="1876" width="7.42578125" style="8" customWidth="1"/>
    <col min="1877" max="2065" width="1.140625" style="8"/>
    <col min="2066" max="2066" width="2.28515625" style="8" customWidth="1"/>
    <col min="2067" max="2080" width="1.140625" style="8"/>
    <col min="2081" max="2081" width="1.28515625" style="8" customWidth="1"/>
    <col min="2082" max="2128" width="1.140625" style="8"/>
    <col min="2129" max="2129" width="10.42578125" style="8" customWidth="1"/>
    <col min="2130" max="2130" width="6.42578125" style="8" customWidth="1"/>
    <col min="2131" max="2131" width="8" style="8" customWidth="1"/>
    <col min="2132" max="2132" width="7.42578125" style="8" customWidth="1"/>
    <col min="2133" max="2321" width="1.140625" style="8"/>
    <col min="2322" max="2322" width="2.28515625" style="8" customWidth="1"/>
    <col min="2323" max="2336" width="1.140625" style="8"/>
    <col min="2337" max="2337" width="1.28515625" style="8" customWidth="1"/>
    <col min="2338" max="2384" width="1.140625" style="8"/>
    <col min="2385" max="2385" width="10.42578125" style="8" customWidth="1"/>
    <col min="2386" max="2386" width="6.42578125" style="8" customWidth="1"/>
    <col min="2387" max="2387" width="8" style="8" customWidth="1"/>
    <col min="2388" max="2388" width="7.42578125" style="8" customWidth="1"/>
    <col min="2389" max="2577" width="1.140625" style="8"/>
    <col min="2578" max="2578" width="2.28515625" style="8" customWidth="1"/>
    <col min="2579" max="2592" width="1.140625" style="8"/>
    <col min="2593" max="2593" width="1.28515625" style="8" customWidth="1"/>
    <col min="2594" max="2640" width="1.140625" style="8"/>
    <col min="2641" max="2641" width="10.42578125" style="8" customWidth="1"/>
    <col min="2642" max="2642" width="6.42578125" style="8" customWidth="1"/>
    <col min="2643" max="2643" width="8" style="8" customWidth="1"/>
    <col min="2644" max="2644" width="7.42578125" style="8" customWidth="1"/>
    <col min="2645" max="2833" width="1.140625" style="8"/>
    <col min="2834" max="2834" width="2.28515625" style="8" customWidth="1"/>
    <col min="2835" max="2848" width="1.140625" style="8"/>
    <col min="2849" max="2849" width="1.28515625" style="8" customWidth="1"/>
    <col min="2850" max="2896" width="1.140625" style="8"/>
    <col min="2897" max="2897" width="10.42578125" style="8" customWidth="1"/>
    <col min="2898" max="2898" width="6.42578125" style="8" customWidth="1"/>
    <col min="2899" max="2899" width="8" style="8" customWidth="1"/>
    <col min="2900" max="2900" width="7.42578125" style="8" customWidth="1"/>
    <col min="2901" max="3089" width="1.140625" style="8"/>
    <col min="3090" max="3090" width="2.28515625" style="8" customWidth="1"/>
    <col min="3091" max="3104" width="1.140625" style="8"/>
    <col min="3105" max="3105" width="1.28515625" style="8" customWidth="1"/>
    <col min="3106" max="3152" width="1.140625" style="8"/>
    <col min="3153" max="3153" width="10.42578125" style="8" customWidth="1"/>
    <col min="3154" max="3154" width="6.42578125" style="8" customWidth="1"/>
    <col min="3155" max="3155" width="8" style="8" customWidth="1"/>
    <col min="3156" max="3156" width="7.42578125" style="8" customWidth="1"/>
    <col min="3157" max="3345" width="1.140625" style="8"/>
    <col min="3346" max="3346" width="2.28515625" style="8" customWidth="1"/>
    <col min="3347" max="3360" width="1.140625" style="8"/>
    <col min="3361" max="3361" width="1.28515625" style="8" customWidth="1"/>
    <col min="3362" max="3408" width="1.140625" style="8"/>
    <col min="3409" max="3409" width="10.42578125" style="8" customWidth="1"/>
    <col min="3410" max="3410" width="6.42578125" style="8" customWidth="1"/>
    <col min="3411" max="3411" width="8" style="8" customWidth="1"/>
    <col min="3412" max="3412" width="7.42578125" style="8" customWidth="1"/>
    <col min="3413" max="3601" width="1.140625" style="8"/>
    <col min="3602" max="3602" width="2.28515625" style="8" customWidth="1"/>
    <col min="3603" max="3616" width="1.140625" style="8"/>
    <col min="3617" max="3617" width="1.28515625" style="8" customWidth="1"/>
    <col min="3618" max="3664" width="1.140625" style="8"/>
    <col min="3665" max="3665" width="10.42578125" style="8" customWidth="1"/>
    <col min="3666" max="3666" width="6.42578125" style="8" customWidth="1"/>
    <col min="3667" max="3667" width="8" style="8" customWidth="1"/>
    <col min="3668" max="3668" width="7.42578125" style="8" customWidth="1"/>
    <col min="3669" max="3857" width="1.140625" style="8"/>
    <col min="3858" max="3858" width="2.28515625" style="8" customWidth="1"/>
    <col min="3859" max="3872" width="1.140625" style="8"/>
    <col min="3873" max="3873" width="1.28515625" style="8" customWidth="1"/>
    <col min="3874" max="3920" width="1.140625" style="8"/>
    <col min="3921" max="3921" width="10.42578125" style="8" customWidth="1"/>
    <col min="3922" max="3922" width="6.42578125" style="8" customWidth="1"/>
    <col min="3923" max="3923" width="8" style="8" customWidth="1"/>
    <col min="3924" max="3924" width="7.42578125" style="8" customWidth="1"/>
    <col min="3925" max="4113" width="1.140625" style="8"/>
    <col min="4114" max="4114" width="2.28515625" style="8" customWidth="1"/>
    <col min="4115" max="4128" width="1.140625" style="8"/>
    <col min="4129" max="4129" width="1.28515625" style="8" customWidth="1"/>
    <col min="4130" max="4176" width="1.140625" style="8"/>
    <col min="4177" max="4177" width="10.42578125" style="8" customWidth="1"/>
    <col min="4178" max="4178" width="6.42578125" style="8" customWidth="1"/>
    <col min="4179" max="4179" width="8" style="8" customWidth="1"/>
    <col min="4180" max="4180" width="7.42578125" style="8" customWidth="1"/>
    <col min="4181" max="4369" width="1.140625" style="8"/>
    <col min="4370" max="4370" width="2.28515625" style="8" customWidth="1"/>
    <col min="4371" max="4384" width="1.140625" style="8"/>
    <col min="4385" max="4385" width="1.28515625" style="8" customWidth="1"/>
    <col min="4386" max="4432" width="1.140625" style="8"/>
    <col min="4433" max="4433" width="10.42578125" style="8" customWidth="1"/>
    <col min="4434" max="4434" width="6.42578125" style="8" customWidth="1"/>
    <col min="4435" max="4435" width="8" style="8" customWidth="1"/>
    <col min="4436" max="4436" width="7.42578125" style="8" customWidth="1"/>
    <col min="4437" max="4625" width="1.140625" style="8"/>
    <col min="4626" max="4626" width="2.28515625" style="8" customWidth="1"/>
    <col min="4627" max="4640" width="1.140625" style="8"/>
    <col min="4641" max="4641" width="1.28515625" style="8" customWidth="1"/>
    <col min="4642" max="4688" width="1.140625" style="8"/>
    <col min="4689" max="4689" width="10.42578125" style="8" customWidth="1"/>
    <col min="4690" max="4690" width="6.42578125" style="8" customWidth="1"/>
    <col min="4691" max="4691" width="8" style="8" customWidth="1"/>
    <col min="4692" max="4692" width="7.42578125" style="8" customWidth="1"/>
    <col min="4693" max="4881" width="1.140625" style="8"/>
    <col min="4882" max="4882" width="2.28515625" style="8" customWidth="1"/>
    <col min="4883" max="4896" width="1.140625" style="8"/>
    <col min="4897" max="4897" width="1.28515625" style="8" customWidth="1"/>
    <col min="4898" max="4944" width="1.140625" style="8"/>
    <col min="4945" max="4945" width="10.42578125" style="8" customWidth="1"/>
    <col min="4946" max="4946" width="6.42578125" style="8" customWidth="1"/>
    <col min="4947" max="4947" width="8" style="8" customWidth="1"/>
    <col min="4948" max="4948" width="7.42578125" style="8" customWidth="1"/>
    <col min="4949" max="5137" width="1.140625" style="8"/>
    <col min="5138" max="5138" width="2.28515625" style="8" customWidth="1"/>
    <col min="5139" max="5152" width="1.140625" style="8"/>
    <col min="5153" max="5153" width="1.28515625" style="8" customWidth="1"/>
    <col min="5154" max="5200" width="1.140625" style="8"/>
    <col min="5201" max="5201" width="10.42578125" style="8" customWidth="1"/>
    <col min="5202" max="5202" width="6.42578125" style="8" customWidth="1"/>
    <col min="5203" max="5203" width="8" style="8" customWidth="1"/>
    <col min="5204" max="5204" width="7.42578125" style="8" customWidth="1"/>
    <col min="5205" max="5393" width="1.140625" style="8"/>
    <col min="5394" max="5394" width="2.28515625" style="8" customWidth="1"/>
    <col min="5395" max="5408" width="1.140625" style="8"/>
    <col min="5409" max="5409" width="1.28515625" style="8" customWidth="1"/>
    <col min="5410" max="5456" width="1.140625" style="8"/>
    <col min="5457" max="5457" width="10.42578125" style="8" customWidth="1"/>
    <col min="5458" max="5458" width="6.42578125" style="8" customWidth="1"/>
    <col min="5459" max="5459" width="8" style="8" customWidth="1"/>
    <col min="5460" max="5460" width="7.42578125" style="8" customWidth="1"/>
    <col min="5461" max="5649" width="1.140625" style="8"/>
    <col min="5650" max="5650" width="2.28515625" style="8" customWidth="1"/>
    <col min="5651" max="5664" width="1.140625" style="8"/>
    <col min="5665" max="5665" width="1.28515625" style="8" customWidth="1"/>
    <col min="5666" max="5712" width="1.140625" style="8"/>
    <col min="5713" max="5713" width="10.42578125" style="8" customWidth="1"/>
    <col min="5714" max="5714" width="6.42578125" style="8" customWidth="1"/>
    <col min="5715" max="5715" width="8" style="8" customWidth="1"/>
    <col min="5716" max="5716" width="7.42578125" style="8" customWidth="1"/>
    <col min="5717" max="5905" width="1.140625" style="8"/>
    <col min="5906" max="5906" width="2.28515625" style="8" customWidth="1"/>
    <col min="5907" max="5920" width="1.140625" style="8"/>
    <col min="5921" max="5921" width="1.28515625" style="8" customWidth="1"/>
    <col min="5922" max="5968" width="1.140625" style="8"/>
    <col min="5969" max="5969" width="10.42578125" style="8" customWidth="1"/>
    <col min="5970" max="5970" width="6.42578125" style="8" customWidth="1"/>
    <col min="5971" max="5971" width="8" style="8" customWidth="1"/>
    <col min="5972" max="5972" width="7.42578125" style="8" customWidth="1"/>
    <col min="5973" max="6161" width="1.140625" style="8"/>
    <col min="6162" max="6162" width="2.28515625" style="8" customWidth="1"/>
    <col min="6163" max="6176" width="1.140625" style="8"/>
    <col min="6177" max="6177" width="1.28515625" style="8" customWidth="1"/>
    <col min="6178" max="6224" width="1.140625" style="8"/>
    <col min="6225" max="6225" width="10.42578125" style="8" customWidth="1"/>
    <col min="6226" max="6226" width="6.42578125" style="8" customWidth="1"/>
    <col min="6227" max="6227" width="8" style="8" customWidth="1"/>
    <col min="6228" max="6228" width="7.42578125" style="8" customWidth="1"/>
    <col min="6229" max="6417" width="1.140625" style="8"/>
    <col min="6418" max="6418" width="2.28515625" style="8" customWidth="1"/>
    <col min="6419" max="6432" width="1.140625" style="8"/>
    <col min="6433" max="6433" width="1.28515625" style="8" customWidth="1"/>
    <col min="6434" max="6480" width="1.140625" style="8"/>
    <col min="6481" max="6481" width="10.42578125" style="8" customWidth="1"/>
    <col min="6482" max="6482" width="6.42578125" style="8" customWidth="1"/>
    <col min="6483" max="6483" width="8" style="8" customWidth="1"/>
    <col min="6484" max="6484" width="7.42578125" style="8" customWidth="1"/>
    <col min="6485" max="6673" width="1.140625" style="8"/>
    <col min="6674" max="6674" width="2.28515625" style="8" customWidth="1"/>
    <col min="6675" max="6688" width="1.140625" style="8"/>
    <col min="6689" max="6689" width="1.28515625" style="8" customWidth="1"/>
    <col min="6690" max="6736" width="1.140625" style="8"/>
    <col min="6737" max="6737" width="10.42578125" style="8" customWidth="1"/>
    <col min="6738" max="6738" width="6.42578125" style="8" customWidth="1"/>
    <col min="6739" max="6739" width="8" style="8" customWidth="1"/>
    <col min="6740" max="6740" width="7.42578125" style="8" customWidth="1"/>
    <col min="6741" max="6929" width="1.140625" style="8"/>
    <col min="6930" max="6930" width="2.28515625" style="8" customWidth="1"/>
    <col min="6931" max="6944" width="1.140625" style="8"/>
    <col min="6945" max="6945" width="1.28515625" style="8" customWidth="1"/>
    <col min="6946" max="6992" width="1.140625" style="8"/>
    <col min="6993" max="6993" width="10.42578125" style="8" customWidth="1"/>
    <col min="6994" max="6994" width="6.42578125" style="8" customWidth="1"/>
    <col min="6995" max="6995" width="8" style="8" customWidth="1"/>
    <col min="6996" max="6996" width="7.42578125" style="8" customWidth="1"/>
    <col min="6997" max="7185" width="1.140625" style="8"/>
    <col min="7186" max="7186" width="2.28515625" style="8" customWidth="1"/>
    <col min="7187" max="7200" width="1.140625" style="8"/>
    <col min="7201" max="7201" width="1.28515625" style="8" customWidth="1"/>
    <col min="7202" max="7248" width="1.140625" style="8"/>
    <col min="7249" max="7249" width="10.42578125" style="8" customWidth="1"/>
    <col min="7250" max="7250" width="6.42578125" style="8" customWidth="1"/>
    <col min="7251" max="7251" width="8" style="8" customWidth="1"/>
    <col min="7252" max="7252" width="7.42578125" style="8" customWidth="1"/>
    <col min="7253" max="7441" width="1.140625" style="8"/>
    <col min="7442" max="7442" width="2.28515625" style="8" customWidth="1"/>
    <col min="7443" max="7456" width="1.140625" style="8"/>
    <col min="7457" max="7457" width="1.28515625" style="8" customWidth="1"/>
    <col min="7458" max="7504" width="1.140625" style="8"/>
    <col min="7505" max="7505" width="10.42578125" style="8" customWidth="1"/>
    <col min="7506" max="7506" width="6.42578125" style="8" customWidth="1"/>
    <col min="7507" max="7507" width="8" style="8" customWidth="1"/>
    <col min="7508" max="7508" width="7.42578125" style="8" customWidth="1"/>
    <col min="7509" max="7697" width="1.140625" style="8"/>
    <col min="7698" max="7698" width="2.28515625" style="8" customWidth="1"/>
    <col min="7699" max="7712" width="1.140625" style="8"/>
    <col min="7713" max="7713" width="1.28515625" style="8" customWidth="1"/>
    <col min="7714" max="7760" width="1.140625" style="8"/>
    <col min="7761" max="7761" width="10.42578125" style="8" customWidth="1"/>
    <col min="7762" max="7762" width="6.42578125" style="8" customWidth="1"/>
    <col min="7763" max="7763" width="8" style="8" customWidth="1"/>
    <col min="7764" max="7764" width="7.42578125" style="8" customWidth="1"/>
    <col min="7765" max="7953" width="1.140625" style="8"/>
    <col min="7954" max="7954" width="2.28515625" style="8" customWidth="1"/>
    <col min="7955" max="7968" width="1.140625" style="8"/>
    <col min="7969" max="7969" width="1.28515625" style="8" customWidth="1"/>
    <col min="7970" max="8016" width="1.140625" style="8"/>
    <col min="8017" max="8017" width="10.42578125" style="8" customWidth="1"/>
    <col min="8018" max="8018" width="6.42578125" style="8" customWidth="1"/>
    <col min="8019" max="8019" width="8" style="8" customWidth="1"/>
    <col min="8020" max="8020" width="7.42578125" style="8" customWidth="1"/>
    <col min="8021" max="8209" width="1.140625" style="8"/>
    <col min="8210" max="8210" width="2.28515625" style="8" customWidth="1"/>
    <col min="8211" max="8224" width="1.140625" style="8"/>
    <col min="8225" max="8225" width="1.28515625" style="8" customWidth="1"/>
    <col min="8226" max="8272" width="1.140625" style="8"/>
    <col min="8273" max="8273" width="10.42578125" style="8" customWidth="1"/>
    <col min="8274" max="8274" width="6.42578125" style="8" customWidth="1"/>
    <col min="8275" max="8275" width="8" style="8" customWidth="1"/>
    <col min="8276" max="8276" width="7.42578125" style="8" customWidth="1"/>
    <col min="8277" max="8465" width="1.140625" style="8"/>
    <col min="8466" max="8466" width="2.28515625" style="8" customWidth="1"/>
    <col min="8467" max="8480" width="1.140625" style="8"/>
    <col min="8481" max="8481" width="1.28515625" style="8" customWidth="1"/>
    <col min="8482" max="8528" width="1.140625" style="8"/>
    <col min="8529" max="8529" width="10.42578125" style="8" customWidth="1"/>
    <col min="8530" max="8530" width="6.42578125" style="8" customWidth="1"/>
    <col min="8531" max="8531" width="8" style="8" customWidth="1"/>
    <col min="8532" max="8532" width="7.42578125" style="8" customWidth="1"/>
    <col min="8533" max="8721" width="1.140625" style="8"/>
    <col min="8722" max="8722" width="2.28515625" style="8" customWidth="1"/>
    <col min="8723" max="8736" width="1.140625" style="8"/>
    <col min="8737" max="8737" width="1.28515625" style="8" customWidth="1"/>
    <col min="8738" max="8784" width="1.140625" style="8"/>
    <col min="8785" max="8785" width="10.42578125" style="8" customWidth="1"/>
    <col min="8786" max="8786" width="6.42578125" style="8" customWidth="1"/>
    <col min="8787" max="8787" width="8" style="8" customWidth="1"/>
    <col min="8788" max="8788" width="7.42578125" style="8" customWidth="1"/>
    <col min="8789" max="8977" width="1.140625" style="8"/>
    <col min="8978" max="8978" width="2.28515625" style="8" customWidth="1"/>
    <col min="8979" max="8992" width="1.140625" style="8"/>
    <col min="8993" max="8993" width="1.28515625" style="8" customWidth="1"/>
    <col min="8994" max="9040" width="1.140625" style="8"/>
    <col min="9041" max="9041" width="10.42578125" style="8" customWidth="1"/>
    <col min="9042" max="9042" width="6.42578125" style="8" customWidth="1"/>
    <col min="9043" max="9043" width="8" style="8" customWidth="1"/>
    <col min="9044" max="9044" width="7.42578125" style="8" customWidth="1"/>
    <col min="9045" max="9233" width="1.140625" style="8"/>
    <col min="9234" max="9234" width="2.28515625" style="8" customWidth="1"/>
    <col min="9235" max="9248" width="1.140625" style="8"/>
    <col min="9249" max="9249" width="1.28515625" style="8" customWidth="1"/>
    <col min="9250" max="9296" width="1.140625" style="8"/>
    <col min="9297" max="9297" width="10.42578125" style="8" customWidth="1"/>
    <col min="9298" max="9298" width="6.42578125" style="8" customWidth="1"/>
    <col min="9299" max="9299" width="8" style="8" customWidth="1"/>
    <col min="9300" max="9300" width="7.42578125" style="8" customWidth="1"/>
    <col min="9301" max="9489" width="1.140625" style="8"/>
    <col min="9490" max="9490" width="2.28515625" style="8" customWidth="1"/>
    <col min="9491" max="9504" width="1.140625" style="8"/>
    <col min="9505" max="9505" width="1.28515625" style="8" customWidth="1"/>
    <col min="9506" max="9552" width="1.140625" style="8"/>
    <col min="9553" max="9553" width="10.42578125" style="8" customWidth="1"/>
    <col min="9554" max="9554" width="6.42578125" style="8" customWidth="1"/>
    <col min="9555" max="9555" width="8" style="8" customWidth="1"/>
    <col min="9556" max="9556" width="7.42578125" style="8" customWidth="1"/>
    <col min="9557" max="9745" width="1.140625" style="8"/>
    <col min="9746" max="9746" width="2.28515625" style="8" customWidth="1"/>
    <col min="9747" max="9760" width="1.140625" style="8"/>
    <col min="9761" max="9761" width="1.28515625" style="8" customWidth="1"/>
    <col min="9762" max="9808" width="1.140625" style="8"/>
    <col min="9809" max="9809" width="10.42578125" style="8" customWidth="1"/>
    <col min="9810" max="9810" width="6.42578125" style="8" customWidth="1"/>
    <col min="9811" max="9811" width="8" style="8" customWidth="1"/>
    <col min="9812" max="9812" width="7.42578125" style="8" customWidth="1"/>
    <col min="9813" max="10001" width="1.140625" style="8"/>
    <col min="10002" max="10002" width="2.28515625" style="8" customWidth="1"/>
    <col min="10003" max="10016" width="1.140625" style="8"/>
    <col min="10017" max="10017" width="1.28515625" style="8" customWidth="1"/>
    <col min="10018" max="10064" width="1.140625" style="8"/>
    <col min="10065" max="10065" width="10.42578125" style="8" customWidth="1"/>
    <col min="10066" max="10066" width="6.42578125" style="8" customWidth="1"/>
    <col min="10067" max="10067" width="8" style="8" customWidth="1"/>
    <col min="10068" max="10068" width="7.42578125" style="8" customWidth="1"/>
    <col min="10069" max="10257" width="1.140625" style="8"/>
    <col min="10258" max="10258" width="2.28515625" style="8" customWidth="1"/>
    <col min="10259" max="10272" width="1.140625" style="8"/>
    <col min="10273" max="10273" width="1.28515625" style="8" customWidth="1"/>
    <col min="10274" max="10320" width="1.140625" style="8"/>
    <col min="10321" max="10321" width="10.42578125" style="8" customWidth="1"/>
    <col min="10322" max="10322" width="6.42578125" style="8" customWidth="1"/>
    <col min="10323" max="10323" width="8" style="8" customWidth="1"/>
    <col min="10324" max="10324" width="7.42578125" style="8" customWidth="1"/>
    <col min="10325" max="10513" width="1.140625" style="8"/>
    <col min="10514" max="10514" width="2.28515625" style="8" customWidth="1"/>
    <col min="10515" max="10528" width="1.140625" style="8"/>
    <col min="10529" max="10529" width="1.28515625" style="8" customWidth="1"/>
    <col min="10530" max="10576" width="1.140625" style="8"/>
    <col min="10577" max="10577" width="10.42578125" style="8" customWidth="1"/>
    <col min="10578" max="10578" width="6.42578125" style="8" customWidth="1"/>
    <col min="10579" max="10579" width="8" style="8" customWidth="1"/>
    <col min="10580" max="10580" width="7.42578125" style="8" customWidth="1"/>
    <col min="10581" max="10769" width="1.140625" style="8"/>
    <col min="10770" max="10770" width="2.28515625" style="8" customWidth="1"/>
    <col min="10771" max="10784" width="1.140625" style="8"/>
    <col min="10785" max="10785" width="1.28515625" style="8" customWidth="1"/>
    <col min="10786" max="10832" width="1.140625" style="8"/>
    <col min="10833" max="10833" width="10.42578125" style="8" customWidth="1"/>
    <col min="10834" max="10834" width="6.42578125" style="8" customWidth="1"/>
    <col min="10835" max="10835" width="8" style="8" customWidth="1"/>
    <col min="10836" max="10836" width="7.42578125" style="8" customWidth="1"/>
    <col min="10837" max="11025" width="1.140625" style="8"/>
    <col min="11026" max="11026" width="2.28515625" style="8" customWidth="1"/>
    <col min="11027" max="11040" width="1.140625" style="8"/>
    <col min="11041" max="11041" width="1.28515625" style="8" customWidth="1"/>
    <col min="11042" max="11088" width="1.140625" style="8"/>
    <col min="11089" max="11089" width="10.42578125" style="8" customWidth="1"/>
    <col min="11090" max="11090" width="6.42578125" style="8" customWidth="1"/>
    <col min="11091" max="11091" width="8" style="8" customWidth="1"/>
    <col min="11092" max="11092" width="7.42578125" style="8" customWidth="1"/>
    <col min="11093" max="11281" width="1.140625" style="8"/>
    <col min="11282" max="11282" width="2.28515625" style="8" customWidth="1"/>
    <col min="11283" max="11296" width="1.140625" style="8"/>
    <col min="11297" max="11297" width="1.28515625" style="8" customWidth="1"/>
    <col min="11298" max="11344" width="1.140625" style="8"/>
    <col min="11345" max="11345" width="10.42578125" style="8" customWidth="1"/>
    <col min="11346" max="11346" width="6.42578125" style="8" customWidth="1"/>
    <col min="11347" max="11347" width="8" style="8" customWidth="1"/>
    <col min="11348" max="11348" width="7.42578125" style="8" customWidth="1"/>
    <col min="11349" max="11537" width="1.140625" style="8"/>
    <col min="11538" max="11538" width="2.28515625" style="8" customWidth="1"/>
    <col min="11539" max="11552" width="1.140625" style="8"/>
    <col min="11553" max="11553" width="1.28515625" style="8" customWidth="1"/>
    <col min="11554" max="11600" width="1.140625" style="8"/>
    <col min="11601" max="11601" width="10.42578125" style="8" customWidth="1"/>
    <col min="11602" max="11602" width="6.42578125" style="8" customWidth="1"/>
    <col min="11603" max="11603" width="8" style="8" customWidth="1"/>
    <col min="11604" max="11604" width="7.42578125" style="8" customWidth="1"/>
    <col min="11605" max="11793" width="1.140625" style="8"/>
    <col min="11794" max="11794" width="2.28515625" style="8" customWidth="1"/>
    <col min="11795" max="11808" width="1.140625" style="8"/>
    <col min="11809" max="11809" width="1.28515625" style="8" customWidth="1"/>
    <col min="11810" max="11856" width="1.140625" style="8"/>
    <col min="11857" max="11857" width="10.42578125" style="8" customWidth="1"/>
    <col min="11858" max="11858" width="6.42578125" style="8" customWidth="1"/>
    <col min="11859" max="11859" width="8" style="8" customWidth="1"/>
    <col min="11860" max="11860" width="7.42578125" style="8" customWidth="1"/>
    <col min="11861" max="12049" width="1.140625" style="8"/>
    <col min="12050" max="12050" width="2.28515625" style="8" customWidth="1"/>
    <col min="12051" max="12064" width="1.140625" style="8"/>
    <col min="12065" max="12065" width="1.28515625" style="8" customWidth="1"/>
    <col min="12066" max="12112" width="1.140625" style="8"/>
    <col min="12113" max="12113" width="10.42578125" style="8" customWidth="1"/>
    <col min="12114" max="12114" width="6.42578125" style="8" customWidth="1"/>
    <col min="12115" max="12115" width="8" style="8" customWidth="1"/>
    <col min="12116" max="12116" width="7.42578125" style="8" customWidth="1"/>
    <col min="12117" max="12305" width="1.140625" style="8"/>
    <col min="12306" max="12306" width="2.28515625" style="8" customWidth="1"/>
    <col min="12307" max="12320" width="1.140625" style="8"/>
    <col min="12321" max="12321" width="1.28515625" style="8" customWidth="1"/>
    <col min="12322" max="12368" width="1.140625" style="8"/>
    <col min="12369" max="12369" width="10.42578125" style="8" customWidth="1"/>
    <col min="12370" max="12370" width="6.42578125" style="8" customWidth="1"/>
    <col min="12371" max="12371" width="8" style="8" customWidth="1"/>
    <col min="12372" max="12372" width="7.42578125" style="8" customWidth="1"/>
    <col min="12373" max="12561" width="1.140625" style="8"/>
    <col min="12562" max="12562" width="2.28515625" style="8" customWidth="1"/>
    <col min="12563" max="12576" width="1.140625" style="8"/>
    <col min="12577" max="12577" width="1.28515625" style="8" customWidth="1"/>
    <col min="12578" max="12624" width="1.140625" style="8"/>
    <col min="12625" max="12625" width="10.42578125" style="8" customWidth="1"/>
    <col min="12626" max="12626" width="6.42578125" style="8" customWidth="1"/>
    <col min="12627" max="12627" width="8" style="8" customWidth="1"/>
    <col min="12628" max="12628" width="7.42578125" style="8" customWidth="1"/>
    <col min="12629" max="12817" width="1.140625" style="8"/>
    <col min="12818" max="12818" width="2.28515625" style="8" customWidth="1"/>
    <col min="12819" max="12832" width="1.140625" style="8"/>
    <col min="12833" max="12833" width="1.28515625" style="8" customWidth="1"/>
    <col min="12834" max="12880" width="1.140625" style="8"/>
    <col min="12881" max="12881" width="10.42578125" style="8" customWidth="1"/>
    <col min="12882" max="12882" width="6.42578125" style="8" customWidth="1"/>
    <col min="12883" max="12883" width="8" style="8" customWidth="1"/>
    <col min="12884" max="12884" width="7.42578125" style="8" customWidth="1"/>
    <col min="12885" max="13073" width="1.140625" style="8"/>
    <col min="13074" max="13074" width="2.28515625" style="8" customWidth="1"/>
    <col min="13075" max="13088" width="1.140625" style="8"/>
    <col min="13089" max="13089" width="1.28515625" style="8" customWidth="1"/>
    <col min="13090" max="13136" width="1.140625" style="8"/>
    <col min="13137" max="13137" width="10.42578125" style="8" customWidth="1"/>
    <col min="13138" max="13138" width="6.42578125" style="8" customWidth="1"/>
    <col min="13139" max="13139" width="8" style="8" customWidth="1"/>
    <col min="13140" max="13140" width="7.42578125" style="8" customWidth="1"/>
    <col min="13141" max="13329" width="1.140625" style="8"/>
    <col min="13330" max="13330" width="2.28515625" style="8" customWidth="1"/>
    <col min="13331" max="13344" width="1.140625" style="8"/>
    <col min="13345" max="13345" width="1.28515625" style="8" customWidth="1"/>
    <col min="13346" max="13392" width="1.140625" style="8"/>
    <col min="13393" max="13393" width="10.42578125" style="8" customWidth="1"/>
    <col min="13394" max="13394" width="6.42578125" style="8" customWidth="1"/>
    <col min="13395" max="13395" width="8" style="8" customWidth="1"/>
    <col min="13396" max="13396" width="7.42578125" style="8" customWidth="1"/>
    <col min="13397" max="13585" width="1.140625" style="8"/>
    <col min="13586" max="13586" width="2.28515625" style="8" customWidth="1"/>
    <col min="13587" max="13600" width="1.140625" style="8"/>
    <col min="13601" max="13601" width="1.28515625" style="8" customWidth="1"/>
    <col min="13602" max="13648" width="1.140625" style="8"/>
    <col min="13649" max="13649" width="10.42578125" style="8" customWidth="1"/>
    <col min="13650" max="13650" width="6.42578125" style="8" customWidth="1"/>
    <col min="13651" max="13651" width="8" style="8" customWidth="1"/>
    <col min="13652" max="13652" width="7.42578125" style="8" customWidth="1"/>
    <col min="13653" max="13841" width="1.140625" style="8"/>
    <col min="13842" max="13842" width="2.28515625" style="8" customWidth="1"/>
    <col min="13843" max="13856" width="1.140625" style="8"/>
    <col min="13857" max="13857" width="1.28515625" style="8" customWidth="1"/>
    <col min="13858" max="13904" width="1.140625" style="8"/>
    <col min="13905" max="13905" width="10.42578125" style="8" customWidth="1"/>
    <col min="13906" max="13906" width="6.42578125" style="8" customWidth="1"/>
    <col min="13907" max="13907" width="8" style="8" customWidth="1"/>
    <col min="13908" max="13908" width="7.42578125" style="8" customWidth="1"/>
    <col min="13909" max="14097" width="1.140625" style="8"/>
    <col min="14098" max="14098" width="2.28515625" style="8" customWidth="1"/>
    <col min="14099" max="14112" width="1.140625" style="8"/>
    <col min="14113" max="14113" width="1.28515625" style="8" customWidth="1"/>
    <col min="14114" max="14160" width="1.140625" style="8"/>
    <col min="14161" max="14161" width="10.42578125" style="8" customWidth="1"/>
    <col min="14162" max="14162" width="6.42578125" style="8" customWidth="1"/>
    <col min="14163" max="14163" width="8" style="8" customWidth="1"/>
    <col min="14164" max="14164" width="7.42578125" style="8" customWidth="1"/>
    <col min="14165" max="14353" width="1.140625" style="8"/>
    <col min="14354" max="14354" width="2.28515625" style="8" customWidth="1"/>
    <col min="14355" max="14368" width="1.140625" style="8"/>
    <col min="14369" max="14369" width="1.28515625" style="8" customWidth="1"/>
    <col min="14370" max="14416" width="1.140625" style="8"/>
    <col min="14417" max="14417" width="10.42578125" style="8" customWidth="1"/>
    <col min="14418" max="14418" width="6.42578125" style="8" customWidth="1"/>
    <col min="14419" max="14419" width="8" style="8" customWidth="1"/>
    <col min="14420" max="14420" width="7.42578125" style="8" customWidth="1"/>
    <col min="14421" max="14609" width="1.140625" style="8"/>
    <col min="14610" max="14610" width="2.28515625" style="8" customWidth="1"/>
    <col min="14611" max="14624" width="1.140625" style="8"/>
    <col min="14625" max="14625" width="1.28515625" style="8" customWidth="1"/>
    <col min="14626" max="14672" width="1.140625" style="8"/>
    <col min="14673" max="14673" width="10.42578125" style="8" customWidth="1"/>
    <col min="14674" max="14674" width="6.42578125" style="8" customWidth="1"/>
    <col min="14675" max="14675" width="8" style="8" customWidth="1"/>
    <col min="14676" max="14676" width="7.42578125" style="8" customWidth="1"/>
    <col min="14677" max="14865" width="1.140625" style="8"/>
    <col min="14866" max="14866" width="2.28515625" style="8" customWidth="1"/>
    <col min="14867" max="14880" width="1.140625" style="8"/>
    <col min="14881" max="14881" width="1.28515625" style="8" customWidth="1"/>
    <col min="14882" max="14928" width="1.140625" style="8"/>
    <col min="14929" max="14929" width="10.42578125" style="8" customWidth="1"/>
    <col min="14930" max="14930" width="6.42578125" style="8" customWidth="1"/>
    <col min="14931" max="14931" width="8" style="8" customWidth="1"/>
    <col min="14932" max="14932" width="7.42578125" style="8" customWidth="1"/>
    <col min="14933" max="15121" width="1.140625" style="8"/>
    <col min="15122" max="15122" width="2.28515625" style="8" customWidth="1"/>
    <col min="15123" max="15136" width="1.140625" style="8"/>
    <col min="15137" max="15137" width="1.28515625" style="8" customWidth="1"/>
    <col min="15138" max="15184" width="1.140625" style="8"/>
    <col min="15185" max="15185" width="10.42578125" style="8" customWidth="1"/>
    <col min="15186" max="15186" width="6.42578125" style="8" customWidth="1"/>
    <col min="15187" max="15187" width="8" style="8" customWidth="1"/>
    <col min="15188" max="15188" width="7.42578125" style="8" customWidth="1"/>
    <col min="15189" max="15377" width="1.140625" style="8"/>
    <col min="15378" max="15378" width="2.28515625" style="8" customWidth="1"/>
    <col min="15379" max="15392" width="1.140625" style="8"/>
    <col min="15393" max="15393" width="1.28515625" style="8" customWidth="1"/>
    <col min="15394" max="15440" width="1.140625" style="8"/>
    <col min="15441" max="15441" width="10.42578125" style="8" customWidth="1"/>
    <col min="15442" max="15442" width="6.42578125" style="8" customWidth="1"/>
    <col min="15443" max="15443" width="8" style="8" customWidth="1"/>
    <col min="15444" max="15444" width="7.42578125" style="8" customWidth="1"/>
    <col min="15445" max="15633" width="1.140625" style="8"/>
    <col min="15634" max="15634" width="2.28515625" style="8" customWidth="1"/>
    <col min="15635" max="15648" width="1.140625" style="8"/>
    <col min="15649" max="15649" width="1.28515625" style="8" customWidth="1"/>
    <col min="15650" max="15696" width="1.140625" style="8"/>
    <col min="15697" max="15697" width="10.42578125" style="8" customWidth="1"/>
    <col min="15698" max="15698" width="6.42578125" style="8" customWidth="1"/>
    <col min="15699" max="15699" width="8" style="8" customWidth="1"/>
    <col min="15700" max="15700" width="7.42578125" style="8" customWidth="1"/>
    <col min="15701" max="15889" width="1.140625" style="8"/>
    <col min="15890" max="15890" width="2.28515625" style="8" customWidth="1"/>
    <col min="15891" max="15904" width="1.140625" style="8"/>
    <col min="15905" max="15905" width="1.28515625" style="8" customWidth="1"/>
    <col min="15906" max="15952" width="1.140625" style="8"/>
    <col min="15953" max="15953" width="10.42578125" style="8" customWidth="1"/>
    <col min="15954" max="15954" width="6.42578125" style="8" customWidth="1"/>
    <col min="15955" max="15955" width="8" style="8" customWidth="1"/>
    <col min="15956" max="15956" width="7.42578125" style="8" customWidth="1"/>
    <col min="15957" max="16145" width="1.140625" style="8"/>
    <col min="16146" max="16146" width="2.28515625" style="8" customWidth="1"/>
    <col min="16147" max="16160" width="1.140625" style="8"/>
    <col min="16161" max="16161" width="1.28515625" style="8" customWidth="1"/>
    <col min="16162" max="16208" width="1.140625" style="8"/>
    <col min="16209" max="16209" width="10.42578125" style="8" customWidth="1"/>
    <col min="16210" max="16210" width="6.42578125" style="8" customWidth="1"/>
    <col min="16211" max="16211" width="8" style="8" customWidth="1"/>
    <col min="16212" max="16212" width="7.42578125" style="8" customWidth="1"/>
    <col min="16213" max="16384" width="1.140625" style="8"/>
  </cols>
  <sheetData>
    <row r="1" spans="1:80" s="7" customFormat="1" ht="47.45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15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0" ht="14.25" x14ac:dyDescent="0.2">
      <c r="A4" s="352" t="s">
        <v>173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</row>
    <row r="5" spans="1:80" ht="14.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4.25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179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9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4.25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85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ht="14.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29.25" customHeight="1" x14ac:dyDescent="0.25">
      <c r="A10" s="10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25" t="s">
        <v>180</v>
      </c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1" spans="1:80" ht="14.25" x14ac:dyDescent="0.2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4.25" x14ac:dyDescent="0.2">
      <c r="A12" s="352" t="s">
        <v>461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4" spans="1:80" ht="12.75" customHeight="1" x14ac:dyDescent="0.2">
      <c r="A14" s="375" t="s">
        <v>25</v>
      </c>
      <c r="B14" s="376"/>
      <c r="C14" s="376"/>
      <c r="D14" s="377"/>
      <c r="E14" s="371" t="s">
        <v>44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59" t="s">
        <v>45</v>
      </c>
      <c r="AK14" s="199"/>
      <c r="AL14" s="199"/>
      <c r="AM14" s="199"/>
      <c r="AN14" s="199"/>
      <c r="AO14" s="199"/>
      <c r="AP14" s="199"/>
      <c r="AQ14" s="199"/>
      <c r="AR14" s="359" t="s">
        <v>46</v>
      </c>
      <c r="AS14" s="199"/>
      <c r="AT14" s="199"/>
      <c r="AU14" s="199"/>
      <c r="AV14" s="199"/>
      <c r="AW14" s="199"/>
      <c r="AX14" s="359" t="s">
        <v>47</v>
      </c>
      <c r="AY14" s="199"/>
      <c r="AZ14" s="199"/>
      <c r="BA14" s="199"/>
      <c r="BB14" s="199"/>
      <c r="BC14" s="199"/>
      <c r="BD14" s="199"/>
      <c r="BE14" s="359" t="s">
        <v>48</v>
      </c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1:80" x14ac:dyDescent="0.2">
      <c r="A15" s="378"/>
      <c r="B15" s="379"/>
      <c r="C15" s="379"/>
      <c r="D15" s="38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</row>
    <row r="16" spans="1:80" ht="15" x14ac:dyDescent="0.2">
      <c r="A16" s="378"/>
      <c r="B16" s="379"/>
      <c r="C16" s="379"/>
      <c r="D16" s="38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359" t="s">
        <v>201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359" t="s">
        <v>199</v>
      </c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</row>
    <row r="17" spans="1:83" ht="30.6" customHeight="1" x14ac:dyDescent="0.2">
      <c r="A17" s="381"/>
      <c r="B17" s="382"/>
      <c r="C17" s="382"/>
      <c r="D17" s="383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385" t="s">
        <v>394</v>
      </c>
      <c r="BP17" s="386"/>
      <c r="BQ17" s="386"/>
      <c r="BR17" s="386"/>
      <c r="BS17" s="386"/>
      <c r="BT17" s="386"/>
      <c r="BU17" s="386"/>
      <c r="BV17" s="387"/>
      <c r="BW17" s="385" t="s">
        <v>415</v>
      </c>
      <c r="BX17" s="386"/>
      <c r="BY17" s="386"/>
      <c r="BZ17" s="386"/>
      <c r="CA17" s="386"/>
      <c r="CB17" s="386"/>
    </row>
    <row r="18" spans="1:83" ht="15" x14ac:dyDescent="0.2">
      <c r="A18" s="357">
        <v>1</v>
      </c>
      <c r="B18" s="288"/>
      <c r="C18" s="288"/>
      <c r="D18" s="288"/>
      <c r="E18" s="391">
        <v>2</v>
      </c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>
        <v>3</v>
      </c>
      <c r="AK18" s="391"/>
      <c r="AL18" s="391"/>
      <c r="AM18" s="391"/>
      <c r="AN18" s="391"/>
      <c r="AO18" s="391"/>
      <c r="AP18" s="391"/>
      <c r="AQ18" s="391"/>
      <c r="AR18" s="391">
        <v>4</v>
      </c>
      <c r="AS18" s="391"/>
      <c r="AT18" s="391"/>
      <c r="AU18" s="391"/>
      <c r="AV18" s="391"/>
      <c r="AW18" s="391"/>
      <c r="AX18" s="391">
        <v>5</v>
      </c>
      <c r="AY18" s="391"/>
      <c r="AZ18" s="391"/>
      <c r="BA18" s="391"/>
      <c r="BB18" s="391"/>
      <c r="BC18" s="391"/>
      <c r="BD18" s="391"/>
      <c r="BE18" s="391">
        <v>6</v>
      </c>
      <c r="BF18" s="391"/>
      <c r="BG18" s="391"/>
      <c r="BH18" s="391"/>
      <c r="BI18" s="391"/>
      <c r="BJ18" s="391"/>
      <c r="BK18" s="391"/>
      <c r="BL18" s="391"/>
      <c r="BM18" s="391"/>
      <c r="BN18" s="391"/>
      <c r="BO18" s="391">
        <v>7</v>
      </c>
      <c r="BP18" s="391"/>
      <c r="BQ18" s="391"/>
      <c r="BR18" s="391"/>
      <c r="BS18" s="391"/>
      <c r="BT18" s="391"/>
      <c r="BU18" s="391"/>
      <c r="BV18" s="391"/>
      <c r="BW18" s="391">
        <v>8</v>
      </c>
      <c r="BX18" s="391"/>
      <c r="BY18" s="391"/>
      <c r="BZ18" s="391"/>
      <c r="CA18" s="391"/>
      <c r="CB18" s="391"/>
    </row>
    <row r="19" spans="1:83" ht="13.15" customHeight="1" x14ac:dyDescent="0.25">
      <c r="A19" s="358" t="s">
        <v>108</v>
      </c>
      <c r="B19" s="358"/>
      <c r="C19" s="358"/>
      <c r="D19" s="358"/>
      <c r="E19" s="388" t="s">
        <v>87</v>
      </c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9"/>
      <c r="AK19" s="390"/>
      <c r="AL19" s="390"/>
      <c r="AM19" s="390"/>
      <c r="AN19" s="390"/>
      <c r="AO19" s="390"/>
      <c r="AP19" s="390"/>
      <c r="AQ19" s="390"/>
      <c r="AR19" s="389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40">
        <v>30000</v>
      </c>
      <c r="BF19" s="341"/>
      <c r="BG19" s="341"/>
      <c r="BH19" s="341"/>
      <c r="BI19" s="341"/>
      <c r="BJ19" s="341"/>
      <c r="BK19" s="341"/>
      <c r="BL19" s="341"/>
      <c r="BM19" s="341"/>
      <c r="BN19" s="341"/>
      <c r="BO19" s="340">
        <v>30000</v>
      </c>
      <c r="BP19" s="341"/>
      <c r="BQ19" s="341"/>
      <c r="BR19" s="341"/>
      <c r="BS19" s="341"/>
      <c r="BT19" s="341"/>
      <c r="BU19" s="341"/>
      <c r="BV19" s="341"/>
      <c r="BW19" s="341">
        <v>30000</v>
      </c>
      <c r="BX19" s="341"/>
      <c r="BY19" s="341"/>
      <c r="BZ19" s="341"/>
      <c r="CA19" s="341"/>
      <c r="CB19" s="341"/>
      <c r="CC19" s="15">
        <f>AJ19*AU19*BE19</f>
        <v>0</v>
      </c>
      <c r="CD19" s="15"/>
      <c r="CE19" s="15"/>
    </row>
    <row r="20" spans="1:83" ht="15" x14ac:dyDescent="0.25">
      <c r="A20" s="392"/>
      <c r="B20" s="393"/>
      <c r="C20" s="393"/>
      <c r="D20" s="394"/>
      <c r="E20" s="395" t="s">
        <v>31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7"/>
      <c r="AJ20" s="434" t="s">
        <v>5</v>
      </c>
      <c r="AK20" s="435"/>
      <c r="AL20" s="435"/>
      <c r="AM20" s="435"/>
      <c r="AN20" s="435"/>
      <c r="AO20" s="435"/>
      <c r="AP20" s="435"/>
      <c r="AQ20" s="435"/>
      <c r="AR20" s="434" t="s">
        <v>5</v>
      </c>
      <c r="AS20" s="435"/>
      <c r="AT20" s="435"/>
      <c r="AU20" s="435" t="s">
        <v>5</v>
      </c>
      <c r="AV20" s="435"/>
      <c r="AW20" s="435"/>
      <c r="AX20" s="435" t="s">
        <v>5</v>
      </c>
      <c r="AY20" s="435"/>
      <c r="AZ20" s="435"/>
      <c r="BA20" s="435"/>
      <c r="BB20" s="435"/>
      <c r="BC20" s="435"/>
      <c r="BD20" s="435"/>
      <c r="BE20" s="411">
        <f>BE19</f>
        <v>30000</v>
      </c>
      <c r="BF20" s="384"/>
      <c r="BG20" s="384"/>
      <c r="BH20" s="384"/>
      <c r="BI20" s="384"/>
      <c r="BJ20" s="384"/>
      <c r="BK20" s="384"/>
      <c r="BL20" s="384"/>
      <c r="BM20" s="384"/>
      <c r="BN20" s="384"/>
      <c r="BO20" s="411">
        <f>BO19</f>
        <v>30000</v>
      </c>
      <c r="BP20" s="384">
        <f>SUM(BP19:CB19)</f>
        <v>30000</v>
      </c>
      <c r="BQ20" s="384"/>
      <c r="BR20" s="384"/>
      <c r="BS20" s="384"/>
      <c r="BT20" s="384"/>
      <c r="BU20" s="384"/>
      <c r="BV20" s="384"/>
      <c r="BW20" s="384">
        <f>BW19</f>
        <v>30000</v>
      </c>
      <c r="BX20" s="384"/>
      <c r="BY20" s="384"/>
      <c r="BZ20" s="384"/>
      <c r="CA20" s="384"/>
      <c r="CB20" s="384"/>
      <c r="CC20" s="15" t="e">
        <f>AJ20*AU20*BE20</f>
        <v>#VALUE!</v>
      </c>
      <c r="CD20" s="15"/>
      <c r="CE20" s="15"/>
    </row>
    <row r="22" spans="1:83" ht="29.25" customHeight="1" x14ac:dyDescent="0.25">
      <c r="A22" s="455" t="s">
        <v>349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453">
        <f>BE20</f>
        <v>30000</v>
      </c>
      <c r="BT22" s="453"/>
      <c r="BU22" s="453"/>
      <c r="BV22" s="453"/>
      <c r="BW22" s="453"/>
      <c r="BX22" s="453"/>
      <c r="BY22" s="453"/>
      <c r="BZ22" s="453"/>
      <c r="CA22" s="453"/>
      <c r="CB22" s="453"/>
    </row>
    <row r="23" spans="1:83" ht="5.4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3" ht="33" customHeight="1" x14ac:dyDescent="0.25">
      <c r="A24" s="457" t="s">
        <v>428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453">
        <f>BS22</f>
        <v>30000</v>
      </c>
      <c r="BH24" s="640"/>
      <c r="BI24" s="640"/>
      <c r="BJ24" s="640"/>
      <c r="BK24" s="640"/>
      <c r="BL24" s="640"/>
      <c r="BM24" s="640"/>
      <c r="BN24" s="640"/>
      <c r="BO24" s="640"/>
      <c r="BP24" s="640"/>
      <c r="BQ24" s="640"/>
      <c r="BR24" s="640"/>
      <c r="BS24" s="640"/>
      <c r="BT24" s="640"/>
      <c r="BU24" s="640"/>
      <c r="BV24" s="640"/>
      <c r="BW24" s="640"/>
      <c r="BX24" s="640"/>
      <c r="BY24" s="640"/>
      <c r="BZ24" s="640"/>
      <c r="CA24" s="640"/>
      <c r="CB24" s="640"/>
    </row>
    <row r="26" spans="1:83" ht="29.45" customHeight="1" x14ac:dyDescent="0.25">
      <c r="A26" s="455" t="s">
        <v>398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453">
        <f>BO20</f>
        <v>30000</v>
      </c>
      <c r="BT26" s="453"/>
      <c r="BU26" s="453"/>
      <c r="BV26" s="453"/>
      <c r="BW26" s="453"/>
      <c r="BX26" s="453"/>
      <c r="BY26" s="453"/>
      <c r="BZ26" s="453"/>
      <c r="CA26" s="453"/>
      <c r="CB26" s="453"/>
    </row>
    <row r="27" spans="1:83" ht="3.6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spans="1:83" ht="32.450000000000003" customHeight="1" x14ac:dyDescent="0.25">
      <c r="A28" s="457" t="s">
        <v>399</v>
      </c>
      <c r="B28" s="639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453">
        <f>BS26</f>
        <v>30000</v>
      </c>
      <c r="BH28" s="640"/>
      <c r="BI28" s="640"/>
      <c r="BJ28" s="640"/>
      <c r="BK28" s="640"/>
      <c r="BL28" s="640"/>
      <c r="BM28" s="640"/>
      <c r="BN28" s="640"/>
      <c r="BO28" s="640"/>
      <c r="BP28" s="640"/>
      <c r="BQ28" s="640"/>
      <c r="BR28" s="640"/>
      <c r="BS28" s="640"/>
      <c r="BT28" s="640"/>
      <c r="BU28" s="640"/>
      <c r="BV28" s="640"/>
      <c r="BW28" s="640"/>
      <c r="BX28" s="640"/>
      <c r="BY28" s="640"/>
      <c r="BZ28" s="640"/>
      <c r="CA28" s="640"/>
      <c r="CB28" s="640"/>
    </row>
    <row r="30" spans="1:83" ht="28.9" customHeight="1" x14ac:dyDescent="0.25">
      <c r="A30" s="455" t="s">
        <v>429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453">
        <f>BW20</f>
        <v>30000</v>
      </c>
      <c r="BT30" s="453"/>
      <c r="BU30" s="453"/>
      <c r="BV30" s="453"/>
      <c r="BW30" s="453"/>
      <c r="BX30" s="453"/>
      <c r="BY30" s="453"/>
      <c r="BZ30" s="453"/>
      <c r="CA30" s="453"/>
      <c r="CB30" s="453"/>
    </row>
    <row r="31" spans="1:83" ht="7.9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spans="1:83" ht="28.15" customHeight="1" x14ac:dyDescent="0.25">
      <c r="A32" s="457" t="s">
        <v>430</v>
      </c>
      <c r="B32" s="639"/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39"/>
      <c r="AT32" s="639"/>
      <c r="AU32" s="639"/>
      <c r="AV32" s="639"/>
      <c r="AW32" s="639"/>
      <c r="AX32" s="639"/>
      <c r="AY32" s="639"/>
      <c r="AZ32" s="639"/>
      <c r="BA32" s="639"/>
      <c r="BB32" s="639"/>
      <c r="BC32" s="639"/>
      <c r="BD32" s="639"/>
      <c r="BE32" s="639"/>
      <c r="BF32" s="639"/>
      <c r="BG32" s="453">
        <f>BS30</f>
        <v>30000</v>
      </c>
      <c r="BH32" s="640"/>
      <c r="BI32" s="640"/>
      <c r="BJ32" s="640"/>
      <c r="BK32" s="640"/>
      <c r="BL32" s="640"/>
      <c r="BM32" s="640"/>
      <c r="BN32" s="640"/>
      <c r="BO32" s="640"/>
      <c r="BP32" s="640"/>
      <c r="BQ32" s="640"/>
      <c r="BR32" s="640"/>
      <c r="BS32" s="640"/>
      <c r="BT32" s="640"/>
      <c r="BU32" s="640"/>
      <c r="BV32" s="640"/>
      <c r="BW32" s="640"/>
      <c r="BX32" s="640"/>
      <c r="BY32" s="640"/>
      <c r="BZ32" s="640"/>
      <c r="CA32" s="640"/>
      <c r="CB32" s="640"/>
    </row>
    <row r="114" spans="6:6" x14ac:dyDescent="0.2">
      <c r="F114" s="15">
        <f>МБ!BG292+РБ!BG278+аренда!BS22</f>
        <v>3997910.69</v>
      </c>
    </row>
  </sheetData>
  <mergeCells count="54">
    <mergeCell ref="A32:BF32"/>
    <mergeCell ref="BG32:CB32"/>
    <mergeCell ref="A26:BF26"/>
    <mergeCell ref="BS26:CB26"/>
    <mergeCell ref="A28:BF28"/>
    <mergeCell ref="BG28:CB28"/>
    <mergeCell ref="A30:BF30"/>
    <mergeCell ref="BS30:CB30"/>
    <mergeCell ref="BO20:BV20"/>
    <mergeCell ref="BW20:CB20"/>
    <mergeCell ref="BO18:BV18"/>
    <mergeCell ref="BW18:CB18"/>
    <mergeCell ref="AJ19:AQ19"/>
    <mergeCell ref="AR19:AW19"/>
    <mergeCell ref="AX19:BD19"/>
    <mergeCell ref="BE19:BN19"/>
    <mergeCell ref="BO19:BV19"/>
    <mergeCell ref="BW19:CB19"/>
    <mergeCell ref="AR18:AW18"/>
    <mergeCell ref="AX18:BD18"/>
    <mergeCell ref="BE18:BN18"/>
    <mergeCell ref="A22:BF22"/>
    <mergeCell ref="BS22:CB22"/>
    <mergeCell ref="A24:BF24"/>
    <mergeCell ref="BG24:CB24"/>
    <mergeCell ref="AJ14:AQ17"/>
    <mergeCell ref="AR14:AW17"/>
    <mergeCell ref="AX14:BD17"/>
    <mergeCell ref="BE14:CB15"/>
    <mergeCell ref="BE16:BN17"/>
    <mergeCell ref="BO16:CB16"/>
    <mergeCell ref="A20:D20"/>
    <mergeCell ref="E20:AI20"/>
    <mergeCell ref="AJ20:AQ20"/>
    <mergeCell ref="AR20:AW20"/>
    <mergeCell ref="AX20:BD20"/>
    <mergeCell ref="BE20:BN20"/>
    <mergeCell ref="A19:D19"/>
    <mergeCell ref="E19:AI19"/>
    <mergeCell ref="A18:D18"/>
    <mergeCell ref="E18:AI18"/>
    <mergeCell ref="AJ18:AQ18"/>
    <mergeCell ref="AH10:CB10"/>
    <mergeCell ref="A12:CB12"/>
    <mergeCell ref="A14:D17"/>
    <mergeCell ref="E14:AI17"/>
    <mergeCell ref="BO17:BV17"/>
    <mergeCell ref="BW17:CB17"/>
    <mergeCell ref="S8:CB8"/>
    <mergeCell ref="A1:CB1"/>
    <mergeCell ref="A2:CB2"/>
    <mergeCell ref="A4:CB4"/>
    <mergeCell ref="A6:AD6"/>
    <mergeCell ref="AE6:CB6"/>
  </mergeCells>
  <pageMargins left="0.70866141732283472" right="0.11811023622047245" top="0.74803149606299213" bottom="0.15748031496062992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1"/>
  <sheetViews>
    <sheetView view="pageBreakPreview" topLeftCell="A173" zoomScaleSheetLayoutView="100" workbookViewId="0">
      <selection activeCell="BG209" sqref="BG209:CB209"/>
    </sheetView>
  </sheetViews>
  <sheetFormatPr defaultColWidth="1.140625" defaultRowHeight="12.75" x14ac:dyDescent="0.2"/>
  <cols>
    <col min="1" max="17" width="1.140625" style="8"/>
    <col min="18" max="18" width="2.28515625" style="8" customWidth="1"/>
    <col min="19" max="31" width="1.140625" style="8"/>
    <col min="32" max="32" width="1.140625" style="8" customWidth="1"/>
    <col min="33" max="33" width="1.7109375" style="8" customWidth="1"/>
    <col min="34" max="54" width="1.140625" style="8"/>
    <col min="55" max="55" width="1.28515625" style="8" hidden="1" customWidth="1"/>
    <col min="56" max="65" width="1.140625" style="8"/>
    <col min="66" max="66" width="2.7109375" style="8" customWidth="1"/>
    <col min="67" max="72" width="1.140625" style="8"/>
    <col min="73" max="73" width="3.5703125" style="8" bestFit="1" customWidth="1"/>
    <col min="74" max="79" width="1.140625" style="8"/>
    <col min="80" max="80" width="7" style="8" customWidth="1"/>
    <col min="81" max="81" width="1.140625" style="8"/>
    <col min="82" max="82" width="10.42578125" style="8" bestFit="1" customWidth="1"/>
    <col min="83" max="273" width="1.140625" style="8"/>
    <col min="274" max="274" width="2.28515625" style="8" customWidth="1"/>
    <col min="275" max="287" width="1.140625" style="8"/>
    <col min="288" max="288" width="1.140625" style="8" customWidth="1"/>
    <col min="289" max="289" width="1.7109375" style="8" customWidth="1"/>
    <col min="290" max="310" width="1.140625" style="8"/>
    <col min="311" max="311" width="0" style="8" hidden="1" customWidth="1"/>
    <col min="312" max="337" width="1.140625" style="8"/>
    <col min="338" max="338" width="10.42578125" style="8" bestFit="1" customWidth="1"/>
    <col min="339" max="529" width="1.140625" style="8"/>
    <col min="530" max="530" width="2.28515625" style="8" customWidth="1"/>
    <col min="531" max="543" width="1.140625" style="8"/>
    <col min="544" max="544" width="1.140625" style="8" customWidth="1"/>
    <col min="545" max="545" width="1.7109375" style="8" customWidth="1"/>
    <col min="546" max="566" width="1.140625" style="8"/>
    <col min="567" max="567" width="0" style="8" hidden="1" customWidth="1"/>
    <col min="568" max="593" width="1.140625" style="8"/>
    <col min="594" max="594" width="10.42578125" style="8" bestFit="1" customWidth="1"/>
    <col min="595" max="785" width="1.140625" style="8"/>
    <col min="786" max="786" width="2.28515625" style="8" customWidth="1"/>
    <col min="787" max="799" width="1.140625" style="8"/>
    <col min="800" max="800" width="1.140625" style="8" customWidth="1"/>
    <col min="801" max="801" width="1.7109375" style="8" customWidth="1"/>
    <col min="802" max="822" width="1.140625" style="8"/>
    <col min="823" max="823" width="0" style="8" hidden="1" customWidth="1"/>
    <col min="824" max="849" width="1.140625" style="8"/>
    <col min="850" max="850" width="10.42578125" style="8" bestFit="1" customWidth="1"/>
    <col min="851" max="1041" width="1.140625" style="8"/>
    <col min="1042" max="1042" width="2.28515625" style="8" customWidth="1"/>
    <col min="1043" max="1055" width="1.140625" style="8"/>
    <col min="1056" max="1056" width="1.140625" style="8" customWidth="1"/>
    <col min="1057" max="1057" width="1.7109375" style="8" customWidth="1"/>
    <col min="1058" max="1078" width="1.140625" style="8"/>
    <col min="1079" max="1079" width="0" style="8" hidden="1" customWidth="1"/>
    <col min="1080" max="1105" width="1.140625" style="8"/>
    <col min="1106" max="1106" width="10.42578125" style="8" bestFit="1" customWidth="1"/>
    <col min="1107" max="1297" width="1.140625" style="8"/>
    <col min="1298" max="1298" width="2.28515625" style="8" customWidth="1"/>
    <col min="1299" max="1311" width="1.140625" style="8"/>
    <col min="1312" max="1312" width="1.140625" style="8" customWidth="1"/>
    <col min="1313" max="1313" width="1.7109375" style="8" customWidth="1"/>
    <col min="1314" max="1334" width="1.140625" style="8"/>
    <col min="1335" max="1335" width="0" style="8" hidden="1" customWidth="1"/>
    <col min="1336" max="1361" width="1.140625" style="8"/>
    <col min="1362" max="1362" width="10.42578125" style="8" bestFit="1" customWidth="1"/>
    <col min="1363" max="1553" width="1.140625" style="8"/>
    <col min="1554" max="1554" width="2.28515625" style="8" customWidth="1"/>
    <col min="1555" max="1567" width="1.140625" style="8"/>
    <col min="1568" max="1568" width="1.140625" style="8" customWidth="1"/>
    <col min="1569" max="1569" width="1.7109375" style="8" customWidth="1"/>
    <col min="1570" max="1590" width="1.140625" style="8"/>
    <col min="1591" max="1591" width="0" style="8" hidden="1" customWidth="1"/>
    <col min="1592" max="1617" width="1.140625" style="8"/>
    <col min="1618" max="1618" width="10.42578125" style="8" bestFit="1" customWidth="1"/>
    <col min="1619" max="1809" width="1.140625" style="8"/>
    <col min="1810" max="1810" width="2.28515625" style="8" customWidth="1"/>
    <col min="1811" max="1823" width="1.140625" style="8"/>
    <col min="1824" max="1824" width="1.140625" style="8" customWidth="1"/>
    <col min="1825" max="1825" width="1.7109375" style="8" customWidth="1"/>
    <col min="1826" max="1846" width="1.140625" style="8"/>
    <col min="1847" max="1847" width="0" style="8" hidden="1" customWidth="1"/>
    <col min="1848" max="1873" width="1.140625" style="8"/>
    <col min="1874" max="1874" width="10.42578125" style="8" bestFit="1" customWidth="1"/>
    <col min="1875" max="2065" width="1.140625" style="8"/>
    <col min="2066" max="2066" width="2.28515625" style="8" customWidth="1"/>
    <col min="2067" max="2079" width="1.140625" style="8"/>
    <col min="2080" max="2080" width="1.140625" style="8" customWidth="1"/>
    <col min="2081" max="2081" width="1.7109375" style="8" customWidth="1"/>
    <col min="2082" max="2102" width="1.140625" style="8"/>
    <col min="2103" max="2103" width="0" style="8" hidden="1" customWidth="1"/>
    <col min="2104" max="2129" width="1.140625" style="8"/>
    <col min="2130" max="2130" width="10.42578125" style="8" bestFit="1" customWidth="1"/>
    <col min="2131" max="2321" width="1.140625" style="8"/>
    <col min="2322" max="2322" width="2.28515625" style="8" customWidth="1"/>
    <col min="2323" max="2335" width="1.140625" style="8"/>
    <col min="2336" max="2336" width="1.140625" style="8" customWidth="1"/>
    <col min="2337" max="2337" width="1.7109375" style="8" customWidth="1"/>
    <col min="2338" max="2358" width="1.140625" style="8"/>
    <col min="2359" max="2359" width="0" style="8" hidden="1" customWidth="1"/>
    <col min="2360" max="2385" width="1.140625" style="8"/>
    <col min="2386" max="2386" width="10.42578125" style="8" bestFit="1" customWidth="1"/>
    <col min="2387" max="2577" width="1.140625" style="8"/>
    <col min="2578" max="2578" width="2.28515625" style="8" customWidth="1"/>
    <col min="2579" max="2591" width="1.140625" style="8"/>
    <col min="2592" max="2592" width="1.140625" style="8" customWidth="1"/>
    <col min="2593" max="2593" width="1.7109375" style="8" customWidth="1"/>
    <col min="2594" max="2614" width="1.140625" style="8"/>
    <col min="2615" max="2615" width="0" style="8" hidden="1" customWidth="1"/>
    <col min="2616" max="2641" width="1.140625" style="8"/>
    <col min="2642" max="2642" width="10.42578125" style="8" bestFit="1" customWidth="1"/>
    <col min="2643" max="2833" width="1.140625" style="8"/>
    <col min="2834" max="2834" width="2.28515625" style="8" customWidth="1"/>
    <col min="2835" max="2847" width="1.140625" style="8"/>
    <col min="2848" max="2848" width="1.140625" style="8" customWidth="1"/>
    <col min="2849" max="2849" width="1.7109375" style="8" customWidth="1"/>
    <col min="2850" max="2870" width="1.140625" style="8"/>
    <col min="2871" max="2871" width="0" style="8" hidden="1" customWidth="1"/>
    <col min="2872" max="2897" width="1.140625" style="8"/>
    <col min="2898" max="2898" width="10.42578125" style="8" bestFit="1" customWidth="1"/>
    <col min="2899" max="3089" width="1.140625" style="8"/>
    <col min="3090" max="3090" width="2.28515625" style="8" customWidth="1"/>
    <col min="3091" max="3103" width="1.140625" style="8"/>
    <col min="3104" max="3104" width="1.140625" style="8" customWidth="1"/>
    <col min="3105" max="3105" width="1.7109375" style="8" customWidth="1"/>
    <col min="3106" max="3126" width="1.140625" style="8"/>
    <col min="3127" max="3127" width="0" style="8" hidden="1" customWidth="1"/>
    <col min="3128" max="3153" width="1.140625" style="8"/>
    <col min="3154" max="3154" width="10.42578125" style="8" bestFit="1" customWidth="1"/>
    <col min="3155" max="3345" width="1.140625" style="8"/>
    <col min="3346" max="3346" width="2.28515625" style="8" customWidth="1"/>
    <col min="3347" max="3359" width="1.140625" style="8"/>
    <col min="3360" max="3360" width="1.140625" style="8" customWidth="1"/>
    <col min="3361" max="3361" width="1.7109375" style="8" customWidth="1"/>
    <col min="3362" max="3382" width="1.140625" style="8"/>
    <col min="3383" max="3383" width="0" style="8" hidden="1" customWidth="1"/>
    <col min="3384" max="3409" width="1.140625" style="8"/>
    <col min="3410" max="3410" width="10.42578125" style="8" bestFit="1" customWidth="1"/>
    <col min="3411" max="3601" width="1.140625" style="8"/>
    <col min="3602" max="3602" width="2.28515625" style="8" customWidth="1"/>
    <col min="3603" max="3615" width="1.140625" style="8"/>
    <col min="3616" max="3616" width="1.140625" style="8" customWidth="1"/>
    <col min="3617" max="3617" width="1.7109375" style="8" customWidth="1"/>
    <col min="3618" max="3638" width="1.140625" style="8"/>
    <col min="3639" max="3639" width="0" style="8" hidden="1" customWidth="1"/>
    <col min="3640" max="3665" width="1.140625" style="8"/>
    <col min="3666" max="3666" width="10.42578125" style="8" bestFit="1" customWidth="1"/>
    <col min="3667" max="3857" width="1.140625" style="8"/>
    <col min="3858" max="3858" width="2.28515625" style="8" customWidth="1"/>
    <col min="3859" max="3871" width="1.140625" style="8"/>
    <col min="3872" max="3872" width="1.140625" style="8" customWidth="1"/>
    <col min="3873" max="3873" width="1.7109375" style="8" customWidth="1"/>
    <col min="3874" max="3894" width="1.140625" style="8"/>
    <col min="3895" max="3895" width="0" style="8" hidden="1" customWidth="1"/>
    <col min="3896" max="3921" width="1.140625" style="8"/>
    <col min="3922" max="3922" width="10.42578125" style="8" bestFit="1" customWidth="1"/>
    <col min="3923" max="4113" width="1.140625" style="8"/>
    <col min="4114" max="4114" width="2.28515625" style="8" customWidth="1"/>
    <col min="4115" max="4127" width="1.140625" style="8"/>
    <col min="4128" max="4128" width="1.140625" style="8" customWidth="1"/>
    <col min="4129" max="4129" width="1.7109375" style="8" customWidth="1"/>
    <col min="4130" max="4150" width="1.140625" style="8"/>
    <col min="4151" max="4151" width="0" style="8" hidden="1" customWidth="1"/>
    <col min="4152" max="4177" width="1.140625" style="8"/>
    <col min="4178" max="4178" width="10.42578125" style="8" bestFit="1" customWidth="1"/>
    <col min="4179" max="4369" width="1.140625" style="8"/>
    <col min="4370" max="4370" width="2.28515625" style="8" customWidth="1"/>
    <col min="4371" max="4383" width="1.140625" style="8"/>
    <col min="4384" max="4384" width="1.140625" style="8" customWidth="1"/>
    <col min="4385" max="4385" width="1.7109375" style="8" customWidth="1"/>
    <col min="4386" max="4406" width="1.140625" style="8"/>
    <col min="4407" max="4407" width="0" style="8" hidden="1" customWidth="1"/>
    <col min="4408" max="4433" width="1.140625" style="8"/>
    <col min="4434" max="4434" width="10.42578125" style="8" bestFit="1" customWidth="1"/>
    <col min="4435" max="4625" width="1.140625" style="8"/>
    <col min="4626" max="4626" width="2.28515625" style="8" customWidth="1"/>
    <col min="4627" max="4639" width="1.140625" style="8"/>
    <col min="4640" max="4640" width="1.140625" style="8" customWidth="1"/>
    <col min="4641" max="4641" width="1.7109375" style="8" customWidth="1"/>
    <col min="4642" max="4662" width="1.140625" style="8"/>
    <col min="4663" max="4663" width="0" style="8" hidden="1" customWidth="1"/>
    <col min="4664" max="4689" width="1.140625" style="8"/>
    <col min="4690" max="4690" width="10.42578125" style="8" bestFit="1" customWidth="1"/>
    <col min="4691" max="4881" width="1.140625" style="8"/>
    <col min="4882" max="4882" width="2.28515625" style="8" customWidth="1"/>
    <col min="4883" max="4895" width="1.140625" style="8"/>
    <col min="4896" max="4896" width="1.140625" style="8" customWidth="1"/>
    <col min="4897" max="4897" width="1.7109375" style="8" customWidth="1"/>
    <col min="4898" max="4918" width="1.140625" style="8"/>
    <col min="4919" max="4919" width="0" style="8" hidden="1" customWidth="1"/>
    <col min="4920" max="4945" width="1.140625" style="8"/>
    <col min="4946" max="4946" width="10.42578125" style="8" bestFit="1" customWidth="1"/>
    <col min="4947" max="5137" width="1.140625" style="8"/>
    <col min="5138" max="5138" width="2.28515625" style="8" customWidth="1"/>
    <col min="5139" max="5151" width="1.140625" style="8"/>
    <col min="5152" max="5152" width="1.140625" style="8" customWidth="1"/>
    <col min="5153" max="5153" width="1.7109375" style="8" customWidth="1"/>
    <col min="5154" max="5174" width="1.140625" style="8"/>
    <col min="5175" max="5175" width="0" style="8" hidden="1" customWidth="1"/>
    <col min="5176" max="5201" width="1.140625" style="8"/>
    <col min="5202" max="5202" width="10.42578125" style="8" bestFit="1" customWidth="1"/>
    <col min="5203" max="5393" width="1.140625" style="8"/>
    <col min="5394" max="5394" width="2.28515625" style="8" customWidth="1"/>
    <col min="5395" max="5407" width="1.140625" style="8"/>
    <col min="5408" max="5408" width="1.140625" style="8" customWidth="1"/>
    <col min="5409" max="5409" width="1.7109375" style="8" customWidth="1"/>
    <col min="5410" max="5430" width="1.140625" style="8"/>
    <col min="5431" max="5431" width="0" style="8" hidden="1" customWidth="1"/>
    <col min="5432" max="5457" width="1.140625" style="8"/>
    <col min="5458" max="5458" width="10.42578125" style="8" bestFit="1" customWidth="1"/>
    <col min="5459" max="5649" width="1.140625" style="8"/>
    <col min="5650" max="5650" width="2.28515625" style="8" customWidth="1"/>
    <col min="5651" max="5663" width="1.140625" style="8"/>
    <col min="5664" max="5664" width="1.140625" style="8" customWidth="1"/>
    <col min="5665" max="5665" width="1.7109375" style="8" customWidth="1"/>
    <col min="5666" max="5686" width="1.140625" style="8"/>
    <col min="5687" max="5687" width="0" style="8" hidden="1" customWidth="1"/>
    <col min="5688" max="5713" width="1.140625" style="8"/>
    <col min="5714" max="5714" width="10.42578125" style="8" bestFit="1" customWidth="1"/>
    <col min="5715" max="5905" width="1.140625" style="8"/>
    <col min="5906" max="5906" width="2.28515625" style="8" customWidth="1"/>
    <col min="5907" max="5919" width="1.140625" style="8"/>
    <col min="5920" max="5920" width="1.140625" style="8" customWidth="1"/>
    <col min="5921" max="5921" width="1.7109375" style="8" customWidth="1"/>
    <col min="5922" max="5942" width="1.140625" style="8"/>
    <col min="5943" max="5943" width="0" style="8" hidden="1" customWidth="1"/>
    <col min="5944" max="5969" width="1.140625" style="8"/>
    <col min="5970" max="5970" width="10.42578125" style="8" bestFit="1" customWidth="1"/>
    <col min="5971" max="6161" width="1.140625" style="8"/>
    <col min="6162" max="6162" width="2.28515625" style="8" customWidth="1"/>
    <col min="6163" max="6175" width="1.140625" style="8"/>
    <col min="6176" max="6176" width="1.140625" style="8" customWidth="1"/>
    <col min="6177" max="6177" width="1.7109375" style="8" customWidth="1"/>
    <col min="6178" max="6198" width="1.140625" style="8"/>
    <col min="6199" max="6199" width="0" style="8" hidden="1" customWidth="1"/>
    <col min="6200" max="6225" width="1.140625" style="8"/>
    <col min="6226" max="6226" width="10.42578125" style="8" bestFit="1" customWidth="1"/>
    <col min="6227" max="6417" width="1.140625" style="8"/>
    <col min="6418" max="6418" width="2.28515625" style="8" customWidth="1"/>
    <col min="6419" max="6431" width="1.140625" style="8"/>
    <col min="6432" max="6432" width="1.140625" style="8" customWidth="1"/>
    <col min="6433" max="6433" width="1.7109375" style="8" customWidth="1"/>
    <col min="6434" max="6454" width="1.140625" style="8"/>
    <col min="6455" max="6455" width="0" style="8" hidden="1" customWidth="1"/>
    <col min="6456" max="6481" width="1.140625" style="8"/>
    <col min="6482" max="6482" width="10.42578125" style="8" bestFit="1" customWidth="1"/>
    <col min="6483" max="6673" width="1.140625" style="8"/>
    <col min="6674" max="6674" width="2.28515625" style="8" customWidth="1"/>
    <col min="6675" max="6687" width="1.140625" style="8"/>
    <col min="6688" max="6688" width="1.140625" style="8" customWidth="1"/>
    <col min="6689" max="6689" width="1.7109375" style="8" customWidth="1"/>
    <col min="6690" max="6710" width="1.140625" style="8"/>
    <col min="6711" max="6711" width="0" style="8" hidden="1" customWidth="1"/>
    <col min="6712" max="6737" width="1.140625" style="8"/>
    <col min="6738" max="6738" width="10.42578125" style="8" bestFit="1" customWidth="1"/>
    <col min="6739" max="6929" width="1.140625" style="8"/>
    <col min="6930" max="6930" width="2.28515625" style="8" customWidth="1"/>
    <col min="6931" max="6943" width="1.140625" style="8"/>
    <col min="6944" max="6944" width="1.140625" style="8" customWidth="1"/>
    <col min="6945" max="6945" width="1.7109375" style="8" customWidth="1"/>
    <col min="6946" max="6966" width="1.140625" style="8"/>
    <col min="6967" max="6967" width="0" style="8" hidden="1" customWidth="1"/>
    <col min="6968" max="6993" width="1.140625" style="8"/>
    <col min="6994" max="6994" width="10.42578125" style="8" bestFit="1" customWidth="1"/>
    <col min="6995" max="7185" width="1.140625" style="8"/>
    <col min="7186" max="7186" width="2.28515625" style="8" customWidth="1"/>
    <col min="7187" max="7199" width="1.140625" style="8"/>
    <col min="7200" max="7200" width="1.140625" style="8" customWidth="1"/>
    <col min="7201" max="7201" width="1.7109375" style="8" customWidth="1"/>
    <col min="7202" max="7222" width="1.140625" style="8"/>
    <col min="7223" max="7223" width="0" style="8" hidden="1" customWidth="1"/>
    <col min="7224" max="7249" width="1.140625" style="8"/>
    <col min="7250" max="7250" width="10.42578125" style="8" bestFit="1" customWidth="1"/>
    <col min="7251" max="7441" width="1.140625" style="8"/>
    <col min="7442" max="7442" width="2.28515625" style="8" customWidth="1"/>
    <col min="7443" max="7455" width="1.140625" style="8"/>
    <col min="7456" max="7456" width="1.140625" style="8" customWidth="1"/>
    <col min="7457" max="7457" width="1.7109375" style="8" customWidth="1"/>
    <col min="7458" max="7478" width="1.140625" style="8"/>
    <col min="7479" max="7479" width="0" style="8" hidden="1" customWidth="1"/>
    <col min="7480" max="7505" width="1.140625" style="8"/>
    <col min="7506" max="7506" width="10.42578125" style="8" bestFit="1" customWidth="1"/>
    <col min="7507" max="7697" width="1.140625" style="8"/>
    <col min="7698" max="7698" width="2.28515625" style="8" customWidth="1"/>
    <col min="7699" max="7711" width="1.140625" style="8"/>
    <col min="7712" max="7712" width="1.140625" style="8" customWidth="1"/>
    <col min="7713" max="7713" width="1.7109375" style="8" customWidth="1"/>
    <col min="7714" max="7734" width="1.140625" style="8"/>
    <col min="7735" max="7735" width="0" style="8" hidden="1" customWidth="1"/>
    <col min="7736" max="7761" width="1.140625" style="8"/>
    <col min="7762" max="7762" width="10.42578125" style="8" bestFit="1" customWidth="1"/>
    <col min="7763" max="7953" width="1.140625" style="8"/>
    <col min="7954" max="7954" width="2.28515625" style="8" customWidth="1"/>
    <col min="7955" max="7967" width="1.140625" style="8"/>
    <col min="7968" max="7968" width="1.140625" style="8" customWidth="1"/>
    <col min="7969" max="7969" width="1.7109375" style="8" customWidth="1"/>
    <col min="7970" max="7990" width="1.140625" style="8"/>
    <col min="7991" max="7991" width="0" style="8" hidden="1" customWidth="1"/>
    <col min="7992" max="8017" width="1.140625" style="8"/>
    <col min="8018" max="8018" width="10.42578125" style="8" bestFit="1" customWidth="1"/>
    <col min="8019" max="8209" width="1.140625" style="8"/>
    <col min="8210" max="8210" width="2.28515625" style="8" customWidth="1"/>
    <col min="8211" max="8223" width="1.140625" style="8"/>
    <col min="8224" max="8224" width="1.140625" style="8" customWidth="1"/>
    <col min="8225" max="8225" width="1.7109375" style="8" customWidth="1"/>
    <col min="8226" max="8246" width="1.140625" style="8"/>
    <col min="8247" max="8247" width="0" style="8" hidden="1" customWidth="1"/>
    <col min="8248" max="8273" width="1.140625" style="8"/>
    <col min="8274" max="8274" width="10.42578125" style="8" bestFit="1" customWidth="1"/>
    <col min="8275" max="8465" width="1.140625" style="8"/>
    <col min="8466" max="8466" width="2.28515625" style="8" customWidth="1"/>
    <col min="8467" max="8479" width="1.140625" style="8"/>
    <col min="8480" max="8480" width="1.140625" style="8" customWidth="1"/>
    <col min="8481" max="8481" width="1.7109375" style="8" customWidth="1"/>
    <col min="8482" max="8502" width="1.140625" style="8"/>
    <col min="8503" max="8503" width="0" style="8" hidden="1" customWidth="1"/>
    <col min="8504" max="8529" width="1.140625" style="8"/>
    <col min="8530" max="8530" width="10.42578125" style="8" bestFit="1" customWidth="1"/>
    <col min="8531" max="8721" width="1.140625" style="8"/>
    <col min="8722" max="8722" width="2.28515625" style="8" customWidth="1"/>
    <col min="8723" max="8735" width="1.140625" style="8"/>
    <col min="8736" max="8736" width="1.140625" style="8" customWidth="1"/>
    <col min="8737" max="8737" width="1.7109375" style="8" customWidth="1"/>
    <col min="8738" max="8758" width="1.140625" style="8"/>
    <col min="8759" max="8759" width="0" style="8" hidden="1" customWidth="1"/>
    <col min="8760" max="8785" width="1.140625" style="8"/>
    <col min="8786" max="8786" width="10.42578125" style="8" bestFit="1" customWidth="1"/>
    <col min="8787" max="8977" width="1.140625" style="8"/>
    <col min="8978" max="8978" width="2.28515625" style="8" customWidth="1"/>
    <col min="8979" max="8991" width="1.140625" style="8"/>
    <col min="8992" max="8992" width="1.140625" style="8" customWidth="1"/>
    <col min="8993" max="8993" width="1.7109375" style="8" customWidth="1"/>
    <col min="8994" max="9014" width="1.140625" style="8"/>
    <col min="9015" max="9015" width="0" style="8" hidden="1" customWidth="1"/>
    <col min="9016" max="9041" width="1.140625" style="8"/>
    <col min="9042" max="9042" width="10.42578125" style="8" bestFit="1" customWidth="1"/>
    <col min="9043" max="9233" width="1.140625" style="8"/>
    <col min="9234" max="9234" width="2.28515625" style="8" customWidth="1"/>
    <col min="9235" max="9247" width="1.140625" style="8"/>
    <col min="9248" max="9248" width="1.140625" style="8" customWidth="1"/>
    <col min="9249" max="9249" width="1.7109375" style="8" customWidth="1"/>
    <col min="9250" max="9270" width="1.140625" style="8"/>
    <col min="9271" max="9271" width="0" style="8" hidden="1" customWidth="1"/>
    <col min="9272" max="9297" width="1.140625" style="8"/>
    <col min="9298" max="9298" width="10.42578125" style="8" bestFit="1" customWidth="1"/>
    <col min="9299" max="9489" width="1.140625" style="8"/>
    <col min="9490" max="9490" width="2.28515625" style="8" customWidth="1"/>
    <col min="9491" max="9503" width="1.140625" style="8"/>
    <col min="9504" max="9504" width="1.140625" style="8" customWidth="1"/>
    <col min="9505" max="9505" width="1.7109375" style="8" customWidth="1"/>
    <col min="9506" max="9526" width="1.140625" style="8"/>
    <col min="9527" max="9527" width="0" style="8" hidden="1" customWidth="1"/>
    <col min="9528" max="9553" width="1.140625" style="8"/>
    <col min="9554" max="9554" width="10.42578125" style="8" bestFit="1" customWidth="1"/>
    <col min="9555" max="9745" width="1.140625" style="8"/>
    <col min="9746" max="9746" width="2.28515625" style="8" customWidth="1"/>
    <col min="9747" max="9759" width="1.140625" style="8"/>
    <col min="9760" max="9760" width="1.140625" style="8" customWidth="1"/>
    <col min="9761" max="9761" width="1.7109375" style="8" customWidth="1"/>
    <col min="9762" max="9782" width="1.140625" style="8"/>
    <col min="9783" max="9783" width="0" style="8" hidden="1" customWidth="1"/>
    <col min="9784" max="9809" width="1.140625" style="8"/>
    <col min="9810" max="9810" width="10.42578125" style="8" bestFit="1" customWidth="1"/>
    <col min="9811" max="10001" width="1.140625" style="8"/>
    <col min="10002" max="10002" width="2.28515625" style="8" customWidth="1"/>
    <col min="10003" max="10015" width="1.140625" style="8"/>
    <col min="10016" max="10016" width="1.140625" style="8" customWidth="1"/>
    <col min="10017" max="10017" width="1.7109375" style="8" customWidth="1"/>
    <col min="10018" max="10038" width="1.140625" style="8"/>
    <col min="10039" max="10039" width="0" style="8" hidden="1" customWidth="1"/>
    <col min="10040" max="10065" width="1.140625" style="8"/>
    <col min="10066" max="10066" width="10.42578125" style="8" bestFit="1" customWidth="1"/>
    <col min="10067" max="10257" width="1.140625" style="8"/>
    <col min="10258" max="10258" width="2.28515625" style="8" customWidth="1"/>
    <col min="10259" max="10271" width="1.140625" style="8"/>
    <col min="10272" max="10272" width="1.140625" style="8" customWidth="1"/>
    <col min="10273" max="10273" width="1.7109375" style="8" customWidth="1"/>
    <col min="10274" max="10294" width="1.140625" style="8"/>
    <col min="10295" max="10295" width="0" style="8" hidden="1" customWidth="1"/>
    <col min="10296" max="10321" width="1.140625" style="8"/>
    <col min="10322" max="10322" width="10.42578125" style="8" bestFit="1" customWidth="1"/>
    <col min="10323" max="10513" width="1.140625" style="8"/>
    <col min="10514" max="10514" width="2.28515625" style="8" customWidth="1"/>
    <col min="10515" max="10527" width="1.140625" style="8"/>
    <col min="10528" max="10528" width="1.140625" style="8" customWidth="1"/>
    <col min="10529" max="10529" width="1.7109375" style="8" customWidth="1"/>
    <col min="10530" max="10550" width="1.140625" style="8"/>
    <col min="10551" max="10551" width="0" style="8" hidden="1" customWidth="1"/>
    <col min="10552" max="10577" width="1.140625" style="8"/>
    <col min="10578" max="10578" width="10.42578125" style="8" bestFit="1" customWidth="1"/>
    <col min="10579" max="10769" width="1.140625" style="8"/>
    <col min="10770" max="10770" width="2.28515625" style="8" customWidth="1"/>
    <col min="10771" max="10783" width="1.140625" style="8"/>
    <col min="10784" max="10784" width="1.140625" style="8" customWidth="1"/>
    <col min="10785" max="10785" width="1.7109375" style="8" customWidth="1"/>
    <col min="10786" max="10806" width="1.140625" style="8"/>
    <col min="10807" max="10807" width="0" style="8" hidden="1" customWidth="1"/>
    <col min="10808" max="10833" width="1.140625" style="8"/>
    <col min="10834" max="10834" width="10.42578125" style="8" bestFit="1" customWidth="1"/>
    <col min="10835" max="11025" width="1.140625" style="8"/>
    <col min="11026" max="11026" width="2.28515625" style="8" customWidth="1"/>
    <col min="11027" max="11039" width="1.140625" style="8"/>
    <col min="11040" max="11040" width="1.140625" style="8" customWidth="1"/>
    <col min="11041" max="11041" width="1.7109375" style="8" customWidth="1"/>
    <col min="11042" max="11062" width="1.140625" style="8"/>
    <col min="11063" max="11063" width="0" style="8" hidden="1" customWidth="1"/>
    <col min="11064" max="11089" width="1.140625" style="8"/>
    <col min="11090" max="11090" width="10.42578125" style="8" bestFit="1" customWidth="1"/>
    <col min="11091" max="11281" width="1.140625" style="8"/>
    <col min="11282" max="11282" width="2.28515625" style="8" customWidth="1"/>
    <col min="11283" max="11295" width="1.140625" style="8"/>
    <col min="11296" max="11296" width="1.140625" style="8" customWidth="1"/>
    <col min="11297" max="11297" width="1.7109375" style="8" customWidth="1"/>
    <col min="11298" max="11318" width="1.140625" style="8"/>
    <col min="11319" max="11319" width="0" style="8" hidden="1" customWidth="1"/>
    <col min="11320" max="11345" width="1.140625" style="8"/>
    <col min="11346" max="11346" width="10.42578125" style="8" bestFit="1" customWidth="1"/>
    <col min="11347" max="11537" width="1.140625" style="8"/>
    <col min="11538" max="11538" width="2.28515625" style="8" customWidth="1"/>
    <col min="11539" max="11551" width="1.140625" style="8"/>
    <col min="11552" max="11552" width="1.140625" style="8" customWidth="1"/>
    <col min="11553" max="11553" width="1.7109375" style="8" customWidth="1"/>
    <col min="11554" max="11574" width="1.140625" style="8"/>
    <col min="11575" max="11575" width="0" style="8" hidden="1" customWidth="1"/>
    <col min="11576" max="11601" width="1.140625" style="8"/>
    <col min="11602" max="11602" width="10.42578125" style="8" bestFit="1" customWidth="1"/>
    <col min="11603" max="11793" width="1.140625" style="8"/>
    <col min="11794" max="11794" width="2.28515625" style="8" customWidth="1"/>
    <col min="11795" max="11807" width="1.140625" style="8"/>
    <col min="11808" max="11808" width="1.140625" style="8" customWidth="1"/>
    <col min="11809" max="11809" width="1.7109375" style="8" customWidth="1"/>
    <col min="11810" max="11830" width="1.140625" style="8"/>
    <col min="11831" max="11831" width="0" style="8" hidden="1" customWidth="1"/>
    <col min="11832" max="11857" width="1.140625" style="8"/>
    <col min="11858" max="11858" width="10.42578125" style="8" bestFit="1" customWidth="1"/>
    <col min="11859" max="12049" width="1.140625" style="8"/>
    <col min="12050" max="12050" width="2.28515625" style="8" customWidth="1"/>
    <col min="12051" max="12063" width="1.140625" style="8"/>
    <col min="12064" max="12064" width="1.140625" style="8" customWidth="1"/>
    <col min="12065" max="12065" width="1.7109375" style="8" customWidth="1"/>
    <col min="12066" max="12086" width="1.140625" style="8"/>
    <col min="12087" max="12087" width="0" style="8" hidden="1" customWidth="1"/>
    <col min="12088" max="12113" width="1.140625" style="8"/>
    <col min="12114" max="12114" width="10.42578125" style="8" bestFit="1" customWidth="1"/>
    <col min="12115" max="12305" width="1.140625" style="8"/>
    <col min="12306" max="12306" width="2.28515625" style="8" customWidth="1"/>
    <col min="12307" max="12319" width="1.140625" style="8"/>
    <col min="12320" max="12320" width="1.140625" style="8" customWidth="1"/>
    <col min="12321" max="12321" width="1.7109375" style="8" customWidth="1"/>
    <col min="12322" max="12342" width="1.140625" style="8"/>
    <col min="12343" max="12343" width="0" style="8" hidden="1" customWidth="1"/>
    <col min="12344" max="12369" width="1.140625" style="8"/>
    <col min="12370" max="12370" width="10.42578125" style="8" bestFit="1" customWidth="1"/>
    <col min="12371" max="12561" width="1.140625" style="8"/>
    <col min="12562" max="12562" width="2.28515625" style="8" customWidth="1"/>
    <col min="12563" max="12575" width="1.140625" style="8"/>
    <col min="12576" max="12576" width="1.140625" style="8" customWidth="1"/>
    <col min="12577" max="12577" width="1.7109375" style="8" customWidth="1"/>
    <col min="12578" max="12598" width="1.140625" style="8"/>
    <col min="12599" max="12599" width="0" style="8" hidden="1" customWidth="1"/>
    <col min="12600" max="12625" width="1.140625" style="8"/>
    <col min="12626" max="12626" width="10.42578125" style="8" bestFit="1" customWidth="1"/>
    <col min="12627" max="12817" width="1.140625" style="8"/>
    <col min="12818" max="12818" width="2.28515625" style="8" customWidth="1"/>
    <col min="12819" max="12831" width="1.140625" style="8"/>
    <col min="12832" max="12832" width="1.140625" style="8" customWidth="1"/>
    <col min="12833" max="12833" width="1.7109375" style="8" customWidth="1"/>
    <col min="12834" max="12854" width="1.140625" style="8"/>
    <col min="12855" max="12855" width="0" style="8" hidden="1" customWidth="1"/>
    <col min="12856" max="12881" width="1.140625" style="8"/>
    <col min="12882" max="12882" width="10.42578125" style="8" bestFit="1" customWidth="1"/>
    <col min="12883" max="13073" width="1.140625" style="8"/>
    <col min="13074" max="13074" width="2.28515625" style="8" customWidth="1"/>
    <col min="13075" max="13087" width="1.140625" style="8"/>
    <col min="13088" max="13088" width="1.140625" style="8" customWidth="1"/>
    <col min="13089" max="13089" width="1.7109375" style="8" customWidth="1"/>
    <col min="13090" max="13110" width="1.140625" style="8"/>
    <col min="13111" max="13111" width="0" style="8" hidden="1" customWidth="1"/>
    <col min="13112" max="13137" width="1.140625" style="8"/>
    <col min="13138" max="13138" width="10.42578125" style="8" bestFit="1" customWidth="1"/>
    <col min="13139" max="13329" width="1.140625" style="8"/>
    <col min="13330" max="13330" width="2.28515625" style="8" customWidth="1"/>
    <col min="13331" max="13343" width="1.140625" style="8"/>
    <col min="13344" max="13344" width="1.140625" style="8" customWidth="1"/>
    <col min="13345" max="13345" width="1.7109375" style="8" customWidth="1"/>
    <col min="13346" max="13366" width="1.140625" style="8"/>
    <col min="13367" max="13367" width="0" style="8" hidden="1" customWidth="1"/>
    <col min="13368" max="13393" width="1.140625" style="8"/>
    <col min="13394" max="13394" width="10.42578125" style="8" bestFit="1" customWidth="1"/>
    <col min="13395" max="13585" width="1.140625" style="8"/>
    <col min="13586" max="13586" width="2.28515625" style="8" customWidth="1"/>
    <col min="13587" max="13599" width="1.140625" style="8"/>
    <col min="13600" max="13600" width="1.140625" style="8" customWidth="1"/>
    <col min="13601" max="13601" width="1.7109375" style="8" customWidth="1"/>
    <col min="13602" max="13622" width="1.140625" style="8"/>
    <col min="13623" max="13623" width="0" style="8" hidden="1" customWidth="1"/>
    <col min="13624" max="13649" width="1.140625" style="8"/>
    <col min="13650" max="13650" width="10.42578125" style="8" bestFit="1" customWidth="1"/>
    <col min="13651" max="13841" width="1.140625" style="8"/>
    <col min="13842" max="13842" width="2.28515625" style="8" customWidth="1"/>
    <col min="13843" max="13855" width="1.140625" style="8"/>
    <col min="13856" max="13856" width="1.140625" style="8" customWidth="1"/>
    <col min="13857" max="13857" width="1.7109375" style="8" customWidth="1"/>
    <col min="13858" max="13878" width="1.140625" style="8"/>
    <col min="13879" max="13879" width="0" style="8" hidden="1" customWidth="1"/>
    <col min="13880" max="13905" width="1.140625" style="8"/>
    <col min="13906" max="13906" width="10.42578125" style="8" bestFit="1" customWidth="1"/>
    <col min="13907" max="14097" width="1.140625" style="8"/>
    <col min="14098" max="14098" width="2.28515625" style="8" customWidth="1"/>
    <col min="14099" max="14111" width="1.140625" style="8"/>
    <col min="14112" max="14112" width="1.140625" style="8" customWidth="1"/>
    <col min="14113" max="14113" width="1.7109375" style="8" customWidth="1"/>
    <col min="14114" max="14134" width="1.140625" style="8"/>
    <col min="14135" max="14135" width="0" style="8" hidden="1" customWidth="1"/>
    <col min="14136" max="14161" width="1.140625" style="8"/>
    <col min="14162" max="14162" width="10.42578125" style="8" bestFit="1" customWidth="1"/>
    <col min="14163" max="14353" width="1.140625" style="8"/>
    <col min="14354" max="14354" width="2.28515625" style="8" customWidth="1"/>
    <col min="14355" max="14367" width="1.140625" style="8"/>
    <col min="14368" max="14368" width="1.140625" style="8" customWidth="1"/>
    <col min="14369" max="14369" width="1.7109375" style="8" customWidth="1"/>
    <col min="14370" max="14390" width="1.140625" style="8"/>
    <col min="14391" max="14391" width="0" style="8" hidden="1" customWidth="1"/>
    <col min="14392" max="14417" width="1.140625" style="8"/>
    <col min="14418" max="14418" width="10.42578125" style="8" bestFit="1" customWidth="1"/>
    <col min="14419" max="14609" width="1.140625" style="8"/>
    <col min="14610" max="14610" width="2.28515625" style="8" customWidth="1"/>
    <col min="14611" max="14623" width="1.140625" style="8"/>
    <col min="14624" max="14624" width="1.140625" style="8" customWidth="1"/>
    <col min="14625" max="14625" width="1.7109375" style="8" customWidth="1"/>
    <col min="14626" max="14646" width="1.140625" style="8"/>
    <col min="14647" max="14647" width="0" style="8" hidden="1" customWidth="1"/>
    <col min="14648" max="14673" width="1.140625" style="8"/>
    <col min="14674" max="14674" width="10.42578125" style="8" bestFit="1" customWidth="1"/>
    <col min="14675" max="14865" width="1.140625" style="8"/>
    <col min="14866" max="14866" width="2.28515625" style="8" customWidth="1"/>
    <col min="14867" max="14879" width="1.140625" style="8"/>
    <col min="14880" max="14880" width="1.140625" style="8" customWidth="1"/>
    <col min="14881" max="14881" width="1.7109375" style="8" customWidth="1"/>
    <col min="14882" max="14902" width="1.140625" style="8"/>
    <col min="14903" max="14903" width="0" style="8" hidden="1" customWidth="1"/>
    <col min="14904" max="14929" width="1.140625" style="8"/>
    <col min="14930" max="14930" width="10.42578125" style="8" bestFit="1" customWidth="1"/>
    <col min="14931" max="15121" width="1.140625" style="8"/>
    <col min="15122" max="15122" width="2.28515625" style="8" customWidth="1"/>
    <col min="15123" max="15135" width="1.140625" style="8"/>
    <col min="15136" max="15136" width="1.140625" style="8" customWidth="1"/>
    <col min="15137" max="15137" width="1.7109375" style="8" customWidth="1"/>
    <col min="15138" max="15158" width="1.140625" style="8"/>
    <col min="15159" max="15159" width="0" style="8" hidden="1" customWidth="1"/>
    <col min="15160" max="15185" width="1.140625" style="8"/>
    <col min="15186" max="15186" width="10.42578125" style="8" bestFit="1" customWidth="1"/>
    <col min="15187" max="15377" width="1.140625" style="8"/>
    <col min="15378" max="15378" width="2.28515625" style="8" customWidth="1"/>
    <col min="15379" max="15391" width="1.140625" style="8"/>
    <col min="15392" max="15392" width="1.140625" style="8" customWidth="1"/>
    <col min="15393" max="15393" width="1.7109375" style="8" customWidth="1"/>
    <col min="15394" max="15414" width="1.140625" style="8"/>
    <col min="15415" max="15415" width="0" style="8" hidden="1" customWidth="1"/>
    <col min="15416" max="15441" width="1.140625" style="8"/>
    <col min="15442" max="15442" width="10.42578125" style="8" bestFit="1" customWidth="1"/>
    <col min="15443" max="15633" width="1.140625" style="8"/>
    <col min="15634" max="15634" width="2.28515625" style="8" customWidth="1"/>
    <col min="15635" max="15647" width="1.140625" style="8"/>
    <col min="15648" max="15648" width="1.140625" style="8" customWidth="1"/>
    <col min="15649" max="15649" width="1.7109375" style="8" customWidth="1"/>
    <col min="15650" max="15670" width="1.140625" style="8"/>
    <col min="15671" max="15671" width="0" style="8" hidden="1" customWidth="1"/>
    <col min="15672" max="15697" width="1.140625" style="8"/>
    <col min="15698" max="15698" width="10.42578125" style="8" bestFit="1" customWidth="1"/>
    <col min="15699" max="15889" width="1.140625" style="8"/>
    <col min="15890" max="15890" width="2.28515625" style="8" customWidth="1"/>
    <col min="15891" max="15903" width="1.140625" style="8"/>
    <col min="15904" max="15904" width="1.140625" style="8" customWidth="1"/>
    <col min="15905" max="15905" width="1.7109375" style="8" customWidth="1"/>
    <col min="15906" max="15926" width="1.140625" style="8"/>
    <col min="15927" max="15927" width="0" style="8" hidden="1" customWidth="1"/>
    <col min="15928" max="15953" width="1.140625" style="8"/>
    <col min="15954" max="15954" width="10.42578125" style="8" bestFit="1" customWidth="1"/>
    <col min="15955" max="16145" width="1.140625" style="8"/>
    <col min="16146" max="16146" width="2.28515625" style="8" customWidth="1"/>
    <col min="16147" max="16159" width="1.140625" style="8"/>
    <col min="16160" max="16160" width="1.140625" style="8" customWidth="1"/>
    <col min="16161" max="16161" width="1.7109375" style="8" customWidth="1"/>
    <col min="16162" max="16182" width="1.140625" style="8"/>
    <col min="16183" max="16183" width="0" style="8" hidden="1" customWidth="1"/>
    <col min="16184" max="16209" width="1.140625" style="8"/>
    <col min="16210" max="16210" width="10.42578125" style="8" bestFit="1" customWidth="1"/>
    <col min="16211" max="16384" width="1.140625" style="8"/>
  </cols>
  <sheetData>
    <row r="1" spans="1:80" s="7" customFormat="1" ht="49.5" customHeight="1" x14ac:dyDescent="0.25">
      <c r="A1" s="350" t="s">
        <v>16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</row>
    <row r="2" spans="1:80" ht="17.25" customHeight="1" x14ac:dyDescent="0.25">
      <c r="A2" s="352" t="s">
        <v>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</row>
    <row r="3" spans="1:80" ht="6" customHeight="1" x14ac:dyDescent="0.2"/>
    <row r="4" spans="1:80" ht="12.75" customHeight="1" x14ac:dyDescent="0.2">
      <c r="A4" s="352" t="s">
        <v>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</row>
    <row r="5" spans="1:80" ht="7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2" customHeight="1" x14ac:dyDescent="0.2">
      <c r="A6" s="339" t="s">
        <v>19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23" t="s">
        <v>194</v>
      </c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</row>
    <row r="7" spans="1:80" ht="8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2.75" customHeight="1" x14ac:dyDescent="0.2">
      <c r="A8" s="10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23" t="s">
        <v>96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</row>
    <row r="9" spans="1:80" ht="8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37.5" customHeight="1" x14ac:dyDescent="0.2">
      <c r="A10" s="10" t="s">
        <v>23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425" t="s">
        <v>195</v>
      </c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</row>
    <row r="11" spans="1:80" ht="8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6.5" customHeight="1" x14ac:dyDescent="0.2">
      <c r="A12" s="352" t="s">
        <v>420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3" spans="1:80" ht="9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4.75" customHeight="1" x14ac:dyDescent="0.2">
      <c r="A14" s="359" t="s">
        <v>25</v>
      </c>
      <c r="B14" s="519"/>
      <c r="C14" s="519"/>
      <c r="D14" s="359" t="s">
        <v>99</v>
      </c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359" t="s">
        <v>100</v>
      </c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359" t="s">
        <v>101</v>
      </c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359" t="s">
        <v>102</v>
      </c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</row>
    <row r="15" spans="1:80" x14ac:dyDescent="0.2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359" t="s">
        <v>103</v>
      </c>
      <c r="AG15" s="519"/>
      <c r="AH15" s="519"/>
      <c r="AI15" s="519"/>
      <c r="AJ15" s="519"/>
      <c r="AK15" s="519"/>
      <c r="AL15" s="519"/>
      <c r="AM15" s="519"/>
      <c r="AN15" s="359" t="s">
        <v>104</v>
      </c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</row>
    <row r="16" spans="1:80" ht="74.45" customHeight="1" x14ac:dyDescent="0.2">
      <c r="A16" s="519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359" t="s">
        <v>105</v>
      </c>
      <c r="AO16" s="519"/>
      <c r="AP16" s="519"/>
      <c r="AQ16" s="519"/>
      <c r="AR16" s="519"/>
      <c r="AS16" s="519"/>
      <c r="AT16" s="519"/>
      <c r="AU16" s="519"/>
      <c r="AV16" s="519"/>
      <c r="AW16" s="519"/>
      <c r="AX16" s="359" t="s">
        <v>106</v>
      </c>
      <c r="AY16" s="519"/>
      <c r="AZ16" s="519"/>
      <c r="BA16" s="519"/>
      <c r="BB16" s="519"/>
      <c r="BC16" s="519"/>
      <c r="BD16" s="519"/>
      <c r="BE16" s="519"/>
      <c r="BF16" s="519"/>
      <c r="BG16" s="359" t="s">
        <v>107</v>
      </c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</row>
    <row r="17" spans="1:82" x14ac:dyDescent="0.2">
      <c r="A17" s="517">
        <v>1</v>
      </c>
      <c r="B17" s="518"/>
      <c r="C17" s="518"/>
      <c r="D17" s="517">
        <v>2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7">
        <v>3</v>
      </c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7">
        <v>4</v>
      </c>
      <c r="AG17" s="518"/>
      <c r="AH17" s="518"/>
      <c r="AI17" s="518"/>
      <c r="AJ17" s="518"/>
      <c r="AK17" s="518"/>
      <c r="AL17" s="518"/>
      <c r="AM17" s="518"/>
      <c r="AN17" s="517">
        <v>5</v>
      </c>
      <c r="AO17" s="518"/>
      <c r="AP17" s="518"/>
      <c r="AQ17" s="518"/>
      <c r="AR17" s="518"/>
      <c r="AS17" s="518"/>
      <c r="AT17" s="518"/>
      <c r="AU17" s="518"/>
      <c r="AV17" s="518"/>
      <c r="AW17" s="518"/>
      <c r="AX17" s="517">
        <v>6</v>
      </c>
      <c r="AY17" s="518"/>
      <c r="AZ17" s="518"/>
      <c r="BA17" s="518"/>
      <c r="BB17" s="518"/>
      <c r="BC17" s="518"/>
      <c r="BD17" s="518"/>
      <c r="BE17" s="518"/>
      <c r="BF17" s="518"/>
      <c r="BG17" s="517">
        <v>7</v>
      </c>
      <c r="BH17" s="518"/>
      <c r="BI17" s="518"/>
      <c r="BJ17" s="518"/>
      <c r="BK17" s="518"/>
      <c r="BL17" s="518"/>
      <c r="BM17" s="518"/>
      <c r="BN17" s="518"/>
      <c r="BO17" s="518"/>
      <c r="BP17" s="518"/>
      <c r="BQ17" s="517">
        <v>8</v>
      </c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</row>
    <row r="18" spans="1:82" x14ac:dyDescent="0.2">
      <c r="A18" s="524" t="s">
        <v>108</v>
      </c>
      <c r="B18" s="525"/>
      <c r="C18" s="526"/>
      <c r="D18" s="527" t="s">
        <v>113</v>
      </c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9"/>
      <c r="T18" s="530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2"/>
      <c r="AF18" s="522"/>
      <c r="AG18" s="523"/>
      <c r="AH18" s="523"/>
      <c r="AI18" s="523"/>
      <c r="AJ18" s="523"/>
      <c r="AK18" s="523"/>
      <c r="AL18" s="523"/>
      <c r="AM18" s="523"/>
      <c r="AN18" s="533"/>
      <c r="AO18" s="534"/>
      <c r="AP18" s="534"/>
      <c r="AQ18" s="534"/>
      <c r="AR18" s="534"/>
      <c r="AS18" s="534"/>
      <c r="AT18" s="534"/>
      <c r="AU18" s="534"/>
      <c r="AV18" s="534"/>
      <c r="AW18" s="535"/>
      <c r="AX18" s="533"/>
      <c r="AY18" s="534"/>
      <c r="AZ18" s="534"/>
      <c r="BA18" s="534"/>
      <c r="BB18" s="534"/>
      <c r="BC18" s="534"/>
      <c r="BD18" s="534"/>
      <c r="BE18" s="534"/>
      <c r="BF18" s="535"/>
      <c r="BG18" s="533"/>
      <c r="BH18" s="534"/>
      <c r="BI18" s="534"/>
      <c r="BJ18" s="534"/>
      <c r="BK18" s="534"/>
      <c r="BL18" s="534"/>
      <c r="BM18" s="534"/>
      <c r="BN18" s="534"/>
      <c r="BO18" s="534"/>
      <c r="BP18" s="535"/>
      <c r="BQ18" s="533">
        <v>4682.8</v>
      </c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5"/>
      <c r="CD18" s="15">
        <f>T18*AF18*12</f>
        <v>0</v>
      </c>
    </row>
    <row r="19" spans="1:82" x14ac:dyDescent="0.2">
      <c r="A19" s="608"/>
      <c r="B19" s="609"/>
      <c r="C19" s="610"/>
      <c r="D19" s="611" t="s">
        <v>31</v>
      </c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3"/>
      <c r="T19" s="371" t="s">
        <v>5</v>
      </c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505" t="s">
        <v>5</v>
      </c>
      <c r="AG19" s="604"/>
      <c r="AH19" s="604"/>
      <c r="AI19" s="604"/>
      <c r="AJ19" s="604"/>
      <c r="AK19" s="604"/>
      <c r="AL19" s="604"/>
      <c r="AM19" s="604"/>
      <c r="AN19" s="505" t="s">
        <v>5</v>
      </c>
      <c r="AO19" s="604"/>
      <c r="AP19" s="604"/>
      <c r="AQ19" s="604"/>
      <c r="AR19" s="604"/>
      <c r="AS19" s="604"/>
      <c r="AT19" s="604"/>
      <c r="AU19" s="604"/>
      <c r="AV19" s="604"/>
      <c r="AW19" s="604"/>
      <c r="AX19" s="505" t="s">
        <v>5</v>
      </c>
      <c r="AY19" s="604"/>
      <c r="AZ19" s="604"/>
      <c r="BA19" s="604"/>
      <c r="BB19" s="604"/>
      <c r="BC19" s="604"/>
      <c r="BD19" s="604"/>
      <c r="BE19" s="604"/>
      <c r="BF19" s="604"/>
      <c r="BG19" s="505" t="s">
        <v>5</v>
      </c>
      <c r="BH19" s="604"/>
      <c r="BI19" s="604"/>
      <c r="BJ19" s="604"/>
      <c r="BK19" s="604"/>
      <c r="BL19" s="604"/>
      <c r="BM19" s="604"/>
      <c r="BN19" s="604"/>
      <c r="BO19" s="604"/>
      <c r="BP19" s="604"/>
      <c r="BQ19" s="751">
        <f>BQ18</f>
        <v>4682.8</v>
      </c>
      <c r="BR19" s="752"/>
      <c r="BS19" s="752"/>
      <c r="BT19" s="752"/>
      <c r="BU19" s="752"/>
      <c r="BV19" s="752"/>
      <c r="BW19" s="752"/>
      <c r="BX19" s="752"/>
      <c r="BY19" s="752"/>
      <c r="BZ19" s="752"/>
      <c r="CA19" s="752"/>
      <c r="CB19" s="753"/>
    </row>
    <row r="20" spans="1:82" ht="8.25" hidden="1" customHeight="1" x14ac:dyDescent="0.2"/>
    <row r="21" spans="1:82" ht="11.25" hidden="1" customHeight="1" x14ac:dyDescent="0.2">
      <c r="A21" s="352" t="s">
        <v>354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</row>
    <row r="22" spans="1:82" ht="9" hidden="1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2" ht="24.75" hidden="1" customHeight="1" x14ac:dyDescent="0.2">
      <c r="A23" s="359" t="s">
        <v>25</v>
      </c>
      <c r="B23" s="519"/>
      <c r="C23" s="519"/>
      <c r="D23" s="359" t="s">
        <v>99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359" t="s">
        <v>100</v>
      </c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359" t="s">
        <v>101</v>
      </c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359" t="s">
        <v>102</v>
      </c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</row>
    <row r="24" spans="1:82" hidden="1" x14ac:dyDescent="0.2">
      <c r="A24" s="519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359" t="s">
        <v>103</v>
      </c>
      <c r="AG24" s="519"/>
      <c r="AH24" s="519"/>
      <c r="AI24" s="519"/>
      <c r="AJ24" s="519"/>
      <c r="AK24" s="519"/>
      <c r="AL24" s="519"/>
      <c r="AM24" s="519"/>
      <c r="AN24" s="359" t="s">
        <v>104</v>
      </c>
      <c r="AO24" s="519"/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19"/>
      <c r="CA24" s="519"/>
      <c r="CB24" s="519"/>
    </row>
    <row r="25" spans="1:82" ht="74.45" hidden="1" customHeight="1" x14ac:dyDescent="0.2">
      <c r="A25" s="519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359" t="s">
        <v>105</v>
      </c>
      <c r="AO25" s="519"/>
      <c r="AP25" s="519"/>
      <c r="AQ25" s="519"/>
      <c r="AR25" s="519"/>
      <c r="AS25" s="519"/>
      <c r="AT25" s="519"/>
      <c r="AU25" s="519"/>
      <c r="AV25" s="519"/>
      <c r="AW25" s="519"/>
      <c r="AX25" s="359" t="s">
        <v>106</v>
      </c>
      <c r="AY25" s="519"/>
      <c r="AZ25" s="519"/>
      <c r="BA25" s="519"/>
      <c r="BB25" s="519"/>
      <c r="BC25" s="519"/>
      <c r="BD25" s="519"/>
      <c r="BE25" s="519"/>
      <c r="BF25" s="519"/>
      <c r="BG25" s="359" t="s">
        <v>107</v>
      </c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</row>
    <row r="26" spans="1:82" hidden="1" x14ac:dyDescent="0.2">
      <c r="A26" s="517">
        <v>1</v>
      </c>
      <c r="B26" s="518"/>
      <c r="C26" s="518"/>
      <c r="D26" s="517">
        <v>2</v>
      </c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7">
        <v>3</v>
      </c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7">
        <v>4</v>
      </c>
      <c r="AG26" s="518"/>
      <c r="AH26" s="518"/>
      <c r="AI26" s="518"/>
      <c r="AJ26" s="518"/>
      <c r="AK26" s="518"/>
      <c r="AL26" s="518"/>
      <c r="AM26" s="518"/>
      <c r="AN26" s="517">
        <v>5</v>
      </c>
      <c r="AO26" s="518"/>
      <c r="AP26" s="518"/>
      <c r="AQ26" s="518"/>
      <c r="AR26" s="518"/>
      <c r="AS26" s="518"/>
      <c r="AT26" s="518"/>
      <c r="AU26" s="518"/>
      <c r="AV26" s="518"/>
      <c r="AW26" s="518"/>
      <c r="AX26" s="517">
        <v>6</v>
      </c>
      <c r="AY26" s="518"/>
      <c r="AZ26" s="518"/>
      <c r="BA26" s="518"/>
      <c r="BB26" s="518"/>
      <c r="BC26" s="518"/>
      <c r="BD26" s="518"/>
      <c r="BE26" s="518"/>
      <c r="BF26" s="518"/>
      <c r="BG26" s="517">
        <v>7</v>
      </c>
      <c r="BH26" s="518"/>
      <c r="BI26" s="518"/>
      <c r="BJ26" s="518"/>
      <c r="BK26" s="518"/>
      <c r="BL26" s="518"/>
      <c r="BM26" s="518"/>
      <c r="BN26" s="518"/>
      <c r="BO26" s="518"/>
      <c r="BP26" s="518"/>
      <c r="BQ26" s="517">
        <v>8</v>
      </c>
      <c r="BR26" s="518"/>
      <c r="BS26" s="518"/>
      <c r="BT26" s="518"/>
      <c r="BU26" s="518"/>
      <c r="BV26" s="518"/>
      <c r="BW26" s="518"/>
      <c r="BX26" s="518"/>
      <c r="BY26" s="518"/>
      <c r="BZ26" s="518"/>
      <c r="CA26" s="518"/>
      <c r="CB26" s="518"/>
    </row>
    <row r="27" spans="1:82" hidden="1" x14ac:dyDescent="0.2">
      <c r="A27" s="524" t="s">
        <v>108</v>
      </c>
      <c r="B27" s="525"/>
      <c r="C27" s="526"/>
      <c r="D27" s="527" t="s">
        <v>113</v>
      </c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9"/>
      <c r="T27" s="530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2"/>
      <c r="AF27" s="522"/>
      <c r="AG27" s="523"/>
      <c r="AH27" s="523"/>
      <c r="AI27" s="523"/>
      <c r="AJ27" s="523"/>
      <c r="AK27" s="523"/>
      <c r="AL27" s="523"/>
      <c r="AM27" s="523"/>
      <c r="AN27" s="533"/>
      <c r="AO27" s="534"/>
      <c r="AP27" s="534"/>
      <c r="AQ27" s="534"/>
      <c r="AR27" s="534"/>
      <c r="AS27" s="534"/>
      <c r="AT27" s="534"/>
      <c r="AU27" s="534"/>
      <c r="AV27" s="534"/>
      <c r="AW27" s="535"/>
      <c r="AX27" s="533"/>
      <c r="AY27" s="534"/>
      <c r="AZ27" s="534"/>
      <c r="BA27" s="534"/>
      <c r="BB27" s="534"/>
      <c r="BC27" s="534"/>
      <c r="BD27" s="534"/>
      <c r="BE27" s="534"/>
      <c r="BF27" s="535"/>
      <c r="BG27" s="533"/>
      <c r="BH27" s="534"/>
      <c r="BI27" s="534"/>
      <c r="BJ27" s="534"/>
      <c r="BK27" s="534"/>
      <c r="BL27" s="534"/>
      <c r="BM27" s="534"/>
      <c r="BN27" s="534"/>
      <c r="BO27" s="534"/>
      <c r="BP27" s="535"/>
      <c r="BQ27" s="533"/>
      <c r="BR27" s="534"/>
      <c r="BS27" s="534"/>
      <c r="BT27" s="534"/>
      <c r="BU27" s="534"/>
      <c r="BV27" s="534"/>
      <c r="BW27" s="534"/>
      <c r="BX27" s="534"/>
      <c r="BY27" s="534"/>
      <c r="BZ27" s="534"/>
      <c r="CA27" s="534"/>
      <c r="CB27" s="535"/>
      <c r="CD27" s="15">
        <f>T27*AF27*12</f>
        <v>0</v>
      </c>
    </row>
    <row r="28" spans="1:82" hidden="1" x14ac:dyDescent="0.2">
      <c r="A28" s="608"/>
      <c r="B28" s="609"/>
      <c r="C28" s="610"/>
      <c r="D28" s="611" t="s">
        <v>31</v>
      </c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3"/>
      <c r="T28" s="371" t="s">
        <v>5</v>
      </c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505" t="s">
        <v>5</v>
      </c>
      <c r="AG28" s="604"/>
      <c r="AH28" s="604"/>
      <c r="AI28" s="604"/>
      <c r="AJ28" s="604"/>
      <c r="AK28" s="604"/>
      <c r="AL28" s="604"/>
      <c r="AM28" s="604"/>
      <c r="AN28" s="505" t="s">
        <v>5</v>
      </c>
      <c r="AO28" s="604"/>
      <c r="AP28" s="604"/>
      <c r="AQ28" s="604"/>
      <c r="AR28" s="604"/>
      <c r="AS28" s="604"/>
      <c r="AT28" s="604"/>
      <c r="AU28" s="604"/>
      <c r="AV28" s="604"/>
      <c r="AW28" s="604"/>
      <c r="AX28" s="505" t="s">
        <v>5</v>
      </c>
      <c r="AY28" s="604"/>
      <c r="AZ28" s="604"/>
      <c r="BA28" s="604"/>
      <c r="BB28" s="604"/>
      <c r="BC28" s="604"/>
      <c r="BD28" s="604"/>
      <c r="BE28" s="604"/>
      <c r="BF28" s="604"/>
      <c r="BG28" s="505" t="s">
        <v>5</v>
      </c>
      <c r="BH28" s="604"/>
      <c r="BI28" s="604"/>
      <c r="BJ28" s="604"/>
      <c r="BK28" s="604"/>
      <c r="BL28" s="604"/>
      <c r="BM28" s="604"/>
      <c r="BN28" s="604"/>
      <c r="BO28" s="604"/>
      <c r="BP28" s="604"/>
      <c r="BQ28" s="751">
        <f>BQ27</f>
        <v>0</v>
      </c>
      <c r="BR28" s="752"/>
      <c r="BS28" s="752"/>
      <c r="BT28" s="752"/>
      <c r="BU28" s="752"/>
      <c r="BV28" s="752"/>
      <c r="BW28" s="752"/>
      <c r="BX28" s="752"/>
      <c r="BY28" s="752"/>
      <c r="BZ28" s="752"/>
      <c r="CA28" s="752"/>
      <c r="CB28" s="753"/>
    </row>
    <row r="29" spans="1:82" hidden="1" x14ac:dyDescent="0.2">
      <c r="A29" s="78"/>
      <c r="B29" s="78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5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G29" s="82"/>
      <c r="AH29" s="82"/>
      <c r="AI29" s="82"/>
      <c r="AJ29" s="82"/>
      <c r="AK29" s="82"/>
      <c r="AL29" s="82"/>
      <c r="AM29" s="82"/>
      <c r="AN29" s="81"/>
      <c r="AO29" s="82"/>
      <c r="AP29" s="82"/>
      <c r="AQ29" s="82"/>
      <c r="AR29" s="82"/>
      <c r="AS29" s="82"/>
      <c r="AT29" s="82"/>
      <c r="AU29" s="82"/>
      <c r="AV29" s="82"/>
      <c r="AW29" s="82"/>
      <c r="AX29" s="81"/>
      <c r="AY29" s="82"/>
      <c r="AZ29" s="82"/>
      <c r="BA29" s="82"/>
      <c r="BB29" s="82"/>
      <c r="BC29" s="82"/>
      <c r="BD29" s="82"/>
      <c r="BE29" s="82"/>
      <c r="BF29" s="82"/>
      <c r="BG29" s="81"/>
      <c r="BH29" s="82"/>
      <c r="BI29" s="82"/>
      <c r="BJ29" s="82"/>
      <c r="BK29" s="82"/>
      <c r="BL29" s="82"/>
      <c r="BM29" s="82"/>
      <c r="BN29" s="82"/>
      <c r="BO29" s="82"/>
      <c r="BP29" s="82"/>
      <c r="BQ29" s="83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</row>
    <row r="30" spans="1:82" ht="22.15" hidden="1" customHeight="1" x14ac:dyDescent="0.2">
      <c r="A30" s="352" t="s">
        <v>355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</row>
    <row r="31" spans="1:82" ht="9" hidden="1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2" ht="24.75" hidden="1" customHeight="1" x14ac:dyDescent="0.2">
      <c r="A32" s="359" t="s">
        <v>25</v>
      </c>
      <c r="B32" s="519"/>
      <c r="C32" s="519"/>
      <c r="D32" s="359" t="s">
        <v>99</v>
      </c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359" t="s">
        <v>100</v>
      </c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359" t="s">
        <v>101</v>
      </c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359" t="s">
        <v>102</v>
      </c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</row>
    <row r="33" spans="1:82" hidden="1" x14ac:dyDescent="0.2">
      <c r="A33" s="519"/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359" t="s">
        <v>103</v>
      </c>
      <c r="AG33" s="519"/>
      <c r="AH33" s="519"/>
      <c r="AI33" s="519"/>
      <c r="AJ33" s="519"/>
      <c r="AK33" s="519"/>
      <c r="AL33" s="519"/>
      <c r="AM33" s="519"/>
      <c r="AN33" s="359" t="s">
        <v>104</v>
      </c>
      <c r="AO33" s="519"/>
      <c r="AP33" s="519"/>
      <c r="AQ33" s="519"/>
      <c r="AR33" s="519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</row>
    <row r="34" spans="1:82" ht="74.45" hidden="1" customHeight="1" x14ac:dyDescent="0.2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359" t="s">
        <v>105</v>
      </c>
      <c r="AO34" s="519"/>
      <c r="AP34" s="519"/>
      <c r="AQ34" s="519"/>
      <c r="AR34" s="519"/>
      <c r="AS34" s="519"/>
      <c r="AT34" s="519"/>
      <c r="AU34" s="519"/>
      <c r="AV34" s="519"/>
      <c r="AW34" s="519"/>
      <c r="AX34" s="359" t="s">
        <v>106</v>
      </c>
      <c r="AY34" s="519"/>
      <c r="AZ34" s="519"/>
      <c r="BA34" s="519"/>
      <c r="BB34" s="519"/>
      <c r="BC34" s="519"/>
      <c r="BD34" s="519"/>
      <c r="BE34" s="519"/>
      <c r="BF34" s="519"/>
      <c r="BG34" s="359" t="s">
        <v>107</v>
      </c>
      <c r="BH34" s="519"/>
      <c r="BI34" s="519"/>
      <c r="BJ34" s="519"/>
      <c r="BK34" s="519"/>
      <c r="BL34" s="519"/>
      <c r="BM34" s="519"/>
      <c r="BN34" s="519"/>
      <c r="BO34" s="519"/>
      <c r="BP34" s="519"/>
      <c r="BQ34" s="519"/>
      <c r="BR34" s="519"/>
      <c r="BS34" s="519"/>
      <c r="BT34" s="519"/>
      <c r="BU34" s="519"/>
      <c r="BV34" s="519"/>
      <c r="BW34" s="519"/>
      <c r="BX34" s="519"/>
      <c r="BY34" s="519"/>
      <c r="BZ34" s="519"/>
      <c r="CA34" s="519"/>
      <c r="CB34" s="519"/>
    </row>
    <row r="35" spans="1:82" hidden="1" x14ac:dyDescent="0.2">
      <c r="A35" s="517">
        <v>1</v>
      </c>
      <c r="B35" s="518"/>
      <c r="C35" s="518"/>
      <c r="D35" s="517">
        <v>2</v>
      </c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7">
        <v>3</v>
      </c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7">
        <v>4</v>
      </c>
      <c r="AG35" s="518"/>
      <c r="AH35" s="518"/>
      <c r="AI35" s="518"/>
      <c r="AJ35" s="518"/>
      <c r="AK35" s="518"/>
      <c r="AL35" s="518"/>
      <c r="AM35" s="518"/>
      <c r="AN35" s="517">
        <v>5</v>
      </c>
      <c r="AO35" s="518"/>
      <c r="AP35" s="518"/>
      <c r="AQ35" s="518"/>
      <c r="AR35" s="518"/>
      <c r="AS35" s="518"/>
      <c r="AT35" s="518"/>
      <c r="AU35" s="518"/>
      <c r="AV35" s="518"/>
      <c r="AW35" s="518"/>
      <c r="AX35" s="517">
        <v>6</v>
      </c>
      <c r="AY35" s="518"/>
      <c r="AZ35" s="518"/>
      <c r="BA35" s="518"/>
      <c r="BB35" s="518"/>
      <c r="BC35" s="518"/>
      <c r="BD35" s="518"/>
      <c r="BE35" s="518"/>
      <c r="BF35" s="518"/>
      <c r="BG35" s="517">
        <v>7</v>
      </c>
      <c r="BH35" s="518"/>
      <c r="BI35" s="518"/>
      <c r="BJ35" s="518"/>
      <c r="BK35" s="518"/>
      <c r="BL35" s="518"/>
      <c r="BM35" s="518"/>
      <c r="BN35" s="518"/>
      <c r="BO35" s="518"/>
      <c r="BP35" s="518"/>
      <c r="BQ35" s="517">
        <v>8</v>
      </c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</row>
    <row r="36" spans="1:82" hidden="1" x14ac:dyDescent="0.2">
      <c r="A36" s="524" t="s">
        <v>108</v>
      </c>
      <c r="B36" s="525"/>
      <c r="C36" s="526"/>
      <c r="D36" s="527" t="s">
        <v>113</v>
      </c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9"/>
      <c r="T36" s="530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2"/>
      <c r="AF36" s="522"/>
      <c r="AG36" s="523"/>
      <c r="AH36" s="523"/>
      <c r="AI36" s="523"/>
      <c r="AJ36" s="523"/>
      <c r="AK36" s="523"/>
      <c r="AL36" s="523"/>
      <c r="AM36" s="523"/>
      <c r="AN36" s="533"/>
      <c r="AO36" s="534"/>
      <c r="AP36" s="534"/>
      <c r="AQ36" s="534"/>
      <c r="AR36" s="534"/>
      <c r="AS36" s="534"/>
      <c r="AT36" s="534"/>
      <c r="AU36" s="534"/>
      <c r="AV36" s="534"/>
      <c r="AW36" s="535"/>
      <c r="AX36" s="533"/>
      <c r="AY36" s="534"/>
      <c r="AZ36" s="534"/>
      <c r="BA36" s="534"/>
      <c r="BB36" s="534"/>
      <c r="BC36" s="534"/>
      <c r="BD36" s="534"/>
      <c r="BE36" s="534"/>
      <c r="BF36" s="535"/>
      <c r="BG36" s="533"/>
      <c r="BH36" s="534"/>
      <c r="BI36" s="534"/>
      <c r="BJ36" s="534"/>
      <c r="BK36" s="534"/>
      <c r="BL36" s="534"/>
      <c r="BM36" s="534"/>
      <c r="BN36" s="534"/>
      <c r="BO36" s="534"/>
      <c r="BP36" s="535"/>
      <c r="BQ36" s="533"/>
      <c r="BR36" s="534"/>
      <c r="BS36" s="534"/>
      <c r="BT36" s="534"/>
      <c r="BU36" s="534"/>
      <c r="BV36" s="534"/>
      <c r="BW36" s="534"/>
      <c r="BX36" s="534"/>
      <c r="BY36" s="534"/>
      <c r="BZ36" s="534"/>
      <c r="CA36" s="534"/>
      <c r="CB36" s="535"/>
      <c r="CD36" s="15">
        <f>T36*AF36*12</f>
        <v>0</v>
      </c>
    </row>
    <row r="37" spans="1:82" hidden="1" x14ac:dyDescent="0.2">
      <c r="A37" s="608"/>
      <c r="B37" s="609"/>
      <c r="C37" s="610"/>
      <c r="D37" s="611" t="s">
        <v>31</v>
      </c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3"/>
      <c r="T37" s="371" t="s">
        <v>5</v>
      </c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505" t="s">
        <v>5</v>
      </c>
      <c r="AG37" s="604"/>
      <c r="AH37" s="604"/>
      <c r="AI37" s="604"/>
      <c r="AJ37" s="604"/>
      <c r="AK37" s="604"/>
      <c r="AL37" s="604"/>
      <c r="AM37" s="604"/>
      <c r="AN37" s="505" t="s">
        <v>5</v>
      </c>
      <c r="AO37" s="604"/>
      <c r="AP37" s="604"/>
      <c r="AQ37" s="604"/>
      <c r="AR37" s="604"/>
      <c r="AS37" s="604"/>
      <c r="AT37" s="604"/>
      <c r="AU37" s="604"/>
      <c r="AV37" s="604"/>
      <c r="AW37" s="604"/>
      <c r="AX37" s="505" t="s">
        <v>5</v>
      </c>
      <c r="AY37" s="604"/>
      <c r="AZ37" s="604"/>
      <c r="BA37" s="604"/>
      <c r="BB37" s="604"/>
      <c r="BC37" s="604"/>
      <c r="BD37" s="604"/>
      <c r="BE37" s="604"/>
      <c r="BF37" s="604"/>
      <c r="BG37" s="505" t="s">
        <v>5</v>
      </c>
      <c r="BH37" s="604"/>
      <c r="BI37" s="604"/>
      <c r="BJ37" s="604"/>
      <c r="BK37" s="604"/>
      <c r="BL37" s="604"/>
      <c r="BM37" s="604"/>
      <c r="BN37" s="604"/>
      <c r="BO37" s="604"/>
      <c r="BP37" s="604"/>
      <c r="BQ37" s="751">
        <f>BQ36</f>
        <v>0</v>
      </c>
      <c r="BR37" s="752"/>
      <c r="BS37" s="752"/>
      <c r="BT37" s="752"/>
      <c r="BU37" s="752"/>
      <c r="BV37" s="752"/>
      <c r="BW37" s="752"/>
      <c r="BX37" s="752"/>
      <c r="BY37" s="752"/>
      <c r="BZ37" s="752"/>
      <c r="CA37" s="752"/>
      <c r="CB37" s="753"/>
    </row>
    <row r="38" spans="1:82" x14ac:dyDescent="0.2">
      <c r="A38" s="78"/>
      <c r="B38" s="78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5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1"/>
      <c r="AG38" s="82"/>
      <c r="AH38" s="82"/>
      <c r="AI38" s="82"/>
      <c r="AJ38" s="82"/>
      <c r="AK38" s="82"/>
      <c r="AL38" s="82"/>
      <c r="AM38" s="82"/>
      <c r="AN38" s="81"/>
      <c r="AO38" s="82"/>
      <c r="AP38" s="82"/>
      <c r="AQ38" s="82"/>
      <c r="AR38" s="82"/>
      <c r="AS38" s="82"/>
      <c r="AT38" s="82"/>
      <c r="AU38" s="82"/>
      <c r="AV38" s="82"/>
      <c r="AW38" s="82"/>
      <c r="AX38" s="81"/>
      <c r="AY38" s="82"/>
      <c r="AZ38" s="82"/>
      <c r="BA38" s="82"/>
      <c r="BB38" s="82"/>
      <c r="BC38" s="82"/>
      <c r="BD38" s="82"/>
      <c r="BE38" s="82"/>
      <c r="BF38" s="82"/>
      <c r="BG38" s="81"/>
      <c r="BH38" s="82"/>
      <c r="BI38" s="82"/>
      <c r="BJ38" s="82"/>
      <c r="BK38" s="82"/>
      <c r="BL38" s="82"/>
      <c r="BM38" s="82"/>
      <c r="BN38" s="82"/>
      <c r="BO38" s="82"/>
      <c r="BP38" s="82"/>
      <c r="BQ38" s="83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2" x14ac:dyDescent="0.2">
      <c r="A39" s="294" t="s">
        <v>172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</row>
    <row r="40" spans="1:82" x14ac:dyDescent="0.2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</row>
    <row r="41" spans="1:82" ht="18.75" customHeight="1" x14ac:dyDescent="0.2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</row>
    <row r="42" spans="1:82" ht="6.7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</row>
    <row r="43" spans="1:82" ht="12.75" customHeight="1" x14ac:dyDescent="0.2">
      <c r="A43" s="339" t="s">
        <v>19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23" t="s">
        <v>194</v>
      </c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</row>
    <row r="44" spans="1:82" ht="6.7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</row>
    <row r="45" spans="1:82" ht="12" customHeight="1" x14ac:dyDescent="0.2">
      <c r="A45" s="10" t="s">
        <v>21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323" t="s">
        <v>122</v>
      </c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</row>
    <row r="46" spans="1:82" ht="7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2" ht="36" customHeight="1" x14ac:dyDescent="0.2">
      <c r="A47" s="10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25" t="s">
        <v>195</v>
      </c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</row>
    <row r="48" spans="1:82" ht="9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2" ht="13.15" customHeight="1" x14ac:dyDescent="0.25">
      <c r="A49" s="375" t="s">
        <v>25</v>
      </c>
      <c r="B49" s="376"/>
      <c r="C49" s="376"/>
      <c r="D49" s="377"/>
      <c r="E49" s="359" t="s">
        <v>123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546" t="s">
        <v>124</v>
      </c>
      <c r="AX49" s="547"/>
      <c r="AY49" s="547"/>
      <c r="AZ49" s="547"/>
      <c r="BA49" s="547"/>
      <c r="BB49" s="547"/>
      <c r="BC49" s="547"/>
      <c r="BD49" s="547"/>
      <c r="BE49" s="547"/>
      <c r="BF49" s="547"/>
      <c r="BG49" s="359" t="s">
        <v>125</v>
      </c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</row>
    <row r="50" spans="1:82" x14ac:dyDescent="0.2">
      <c r="A50" s="378"/>
      <c r="B50" s="379"/>
      <c r="C50" s="379"/>
      <c r="D50" s="38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547"/>
      <c r="AX50" s="547"/>
      <c r="AY50" s="547"/>
      <c r="AZ50" s="547"/>
      <c r="BA50" s="547"/>
      <c r="BB50" s="547"/>
      <c r="BC50" s="547"/>
      <c r="BD50" s="547"/>
      <c r="BE50" s="547"/>
      <c r="BF50" s="547"/>
      <c r="BG50" s="359" t="s">
        <v>201</v>
      </c>
      <c r="BH50" s="199"/>
      <c r="BI50" s="199"/>
      <c r="BJ50" s="199"/>
      <c r="BK50" s="199"/>
      <c r="BL50" s="199"/>
      <c r="BM50" s="199"/>
      <c r="BN50" s="199"/>
      <c r="BO50" s="199"/>
      <c r="BP50" s="409" t="s">
        <v>199</v>
      </c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</row>
    <row r="51" spans="1:82" x14ac:dyDescent="0.2">
      <c r="A51" s="378"/>
      <c r="B51" s="379"/>
      <c r="C51" s="379"/>
      <c r="D51" s="38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547"/>
      <c r="AX51" s="547"/>
      <c r="AY51" s="547"/>
      <c r="AZ51" s="547"/>
      <c r="BA51" s="547"/>
      <c r="BB51" s="547"/>
      <c r="BC51" s="547"/>
      <c r="BD51" s="547"/>
      <c r="BE51" s="547"/>
      <c r="BF51" s="547"/>
      <c r="BG51" s="199"/>
      <c r="BH51" s="199"/>
      <c r="BI51" s="199"/>
      <c r="BJ51" s="199"/>
      <c r="BK51" s="199"/>
      <c r="BL51" s="199"/>
      <c r="BM51" s="199"/>
      <c r="BN51" s="199"/>
      <c r="BO51" s="199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</row>
    <row r="52" spans="1:82" ht="29.45" customHeight="1" x14ac:dyDescent="0.2">
      <c r="A52" s="381"/>
      <c r="B52" s="382"/>
      <c r="C52" s="382"/>
      <c r="D52" s="383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547"/>
      <c r="AX52" s="547"/>
      <c r="AY52" s="547"/>
      <c r="AZ52" s="547"/>
      <c r="BA52" s="547"/>
      <c r="BB52" s="547"/>
      <c r="BC52" s="547"/>
      <c r="BD52" s="547"/>
      <c r="BE52" s="547"/>
      <c r="BF52" s="547"/>
      <c r="BG52" s="199"/>
      <c r="BH52" s="199"/>
      <c r="BI52" s="199"/>
      <c r="BJ52" s="199"/>
      <c r="BK52" s="199"/>
      <c r="BL52" s="199"/>
      <c r="BM52" s="199"/>
      <c r="BN52" s="199"/>
      <c r="BO52" s="199"/>
      <c r="BP52" s="385" t="s">
        <v>394</v>
      </c>
      <c r="BQ52" s="548"/>
      <c r="BR52" s="548"/>
      <c r="BS52" s="548"/>
      <c r="BT52" s="548"/>
      <c r="BU52" s="548"/>
      <c r="BV52" s="548"/>
      <c r="BW52" s="549"/>
      <c r="BX52" s="359" t="s">
        <v>415</v>
      </c>
      <c r="BY52" s="199"/>
      <c r="BZ52" s="199"/>
      <c r="CA52" s="199"/>
      <c r="CB52" s="199"/>
    </row>
    <row r="53" spans="1:82" ht="15" x14ac:dyDescent="0.25">
      <c r="A53" s="357">
        <v>1</v>
      </c>
      <c r="B53" s="357"/>
      <c r="C53" s="357"/>
      <c r="D53" s="357"/>
      <c r="E53" s="550">
        <v>2</v>
      </c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2">
        <v>3</v>
      </c>
      <c r="AX53" s="390"/>
      <c r="AY53" s="390"/>
      <c r="AZ53" s="390"/>
      <c r="BA53" s="390"/>
      <c r="BB53" s="390"/>
      <c r="BC53" s="390"/>
      <c r="BD53" s="390"/>
      <c r="BE53" s="390"/>
      <c r="BF53" s="390"/>
      <c r="BG53" s="552">
        <v>4</v>
      </c>
      <c r="BH53" s="390"/>
      <c r="BI53" s="390"/>
      <c r="BJ53" s="390"/>
      <c r="BK53" s="390"/>
      <c r="BL53" s="390"/>
      <c r="BM53" s="390"/>
      <c r="BN53" s="390"/>
      <c r="BO53" s="390"/>
      <c r="BP53" s="357">
        <v>5</v>
      </c>
      <c r="BQ53" s="390"/>
      <c r="BR53" s="390"/>
      <c r="BS53" s="390"/>
      <c r="BT53" s="390"/>
      <c r="BU53" s="390"/>
      <c r="BV53" s="390"/>
      <c r="BW53" s="390"/>
      <c r="BX53" s="357">
        <v>6</v>
      </c>
      <c r="BY53" s="288"/>
      <c r="BZ53" s="288"/>
      <c r="CA53" s="288"/>
      <c r="CB53" s="288"/>
    </row>
    <row r="54" spans="1:82" ht="28.9" customHeight="1" x14ac:dyDescent="0.2">
      <c r="A54" s="431">
        <v>1</v>
      </c>
      <c r="B54" s="431"/>
      <c r="C54" s="431"/>
      <c r="D54" s="431"/>
      <c r="E54" s="489" t="s">
        <v>126</v>
      </c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1"/>
      <c r="AW54" s="585">
        <f>BQ19</f>
        <v>4682.8</v>
      </c>
      <c r="AX54" s="750"/>
      <c r="AY54" s="750"/>
      <c r="AZ54" s="750"/>
      <c r="BA54" s="750"/>
      <c r="BB54" s="750"/>
      <c r="BC54" s="750"/>
      <c r="BD54" s="750"/>
      <c r="BE54" s="750" t="s">
        <v>5</v>
      </c>
      <c r="BF54" s="750"/>
      <c r="BG54" s="340">
        <f>BG55+BG57+BG58</f>
        <v>1030.22</v>
      </c>
      <c r="BH54" s="507"/>
      <c r="BI54" s="507"/>
      <c r="BJ54" s="507"/>
      <c r="BK54" s="507"/>
      <c r="BL54" s="507"/>
      <c r="BM54" s="507"/>
      <c r="BN54" s="507"/>
      <c r="BO54" s="507"/>
      <c r="BP54" s="340">
        <v>0</v>
      </c>
      <c r="BQ54" s="507"/>
      <c r="BR54" s="507"/>
      <c r="BS54" s="507"/>
      <c r="BT54" s="507"/>
      <c r="BU54" s="507"/>
      <c r="BV54" s="507"/>
      <c r="BW54" s="507"/>
      <c r="BX54" s="340">
        <v>0</v>
      </c>
      <c r="BY54" s="507"/>
      <c r="BZ54" s="507"/>
      <c r="CA54" s="507"/>
      <c r="CB54" s="507"/>
    </row>
    <row r="55" spans="1:82" x14ac:dyDescent="0.2">
      <c r="A55" s="486" t="s">
        <v>127</v>
      </c>
      <c r="B55" s="487"/>
      <c r="C55" s="487"/>
      <c r="D55" s="488"/>
      <c r="E55" s="502" t="s">
        <v>128</v>
      </c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03"/>
      <c r="AU55" s="503"/>
      <c r="AV55" s="504"/>
      <c r="AW55" s="733"/>
      <c r="AX55" s="734"/>
      <c r="AY55" s="734"/>
      <c r="AZ55" s="734"/>
      <c r="BA55" s="734"/>
      <c r="BB55" s="734"/>
      <c r="BC55" s="734"/>
      <c r="BD55" s="734"/>
      <c r="BE55" s="734"/>
      <c r="BF55" s="735"/>
      <c r="BG55" s="643">
        <f>ROUND(AW54*22%,2)</f>
        <v>1030.22</v>
      </c>
      <c r="BH55" s="559"/>
      <c r="BI55" s="559"/>
      <c r="BJ55" s="559"/>
      <c r="BK55" s="559"/>
      <c r="BL55" s="559"/>
      <c r="BM55" s="559"/>
      <c r="BN55" s="559"/>
      <c r="BO55" s="560"/>
      <c r="BP55" s="643">
        <v>0</v>
      </c>
      <c r="BQ55" s="559"/>
      <c r="BR55" s="559"/>
      <c r="BS55" s="559"/>
      <c r="BT55" s="559"/>
      <c r="BU55" s="559"/>
      <c r="BV55" s="559"/>
      <c r="BW55" s="560"/>
      <c r="BX55" s="643">
        <v>0</v>
      </c>
      <c r="BY55" s="559"/>
      <c r="BZ55" s="559"/>
      <c r="CA55" s="559"/>
      <c r="CB55" s="560"/>
    </row>
    <row r="56" spans="1:82" x14ac:dyDescent="0.2">
      <c r="A56" s="497"/>
      <c r="B56" s="498"/>
      <c r="C56" s="498"/>
      <c r="D56" s="499"/>
      <c r="E56" s="564" t="s">
        <v>129</v>
      </c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5"/>
      <c r="AU56" s="565"/>
      <c r="AV56" s="565"/>
      <c r="AW56" s="736"/>
      <c r="AX56" s="737"/>
      <c r="AY56" s="737"/>
      <c r="AZ56" s="737"/>
      <c r="BA56" s="737"/>
      <c r="BB56" s="737"/>
      <c r="BC56" s="737"/>
      <c r="BD56" s="737"/>
      <c r="BE56" s="737"/>
      <c r="BF56" s="738"/>
      <c r="BG56" s="561"/>
      <c r="BH56" s="562"/>
      <c r="BI56" s="562"/>
      <c r="BJ56" s="562"/>
      <c r="BK56" s="562"/>
      <c r="BL56" s="562"/>
      <c r="BM56" s="562"/>
      <c r="BN56" s="562"/>
      <c r="BO56" s="563"/>
      <c r="BP56" s="561"/>
      <c r="BQ56" s="562"/>
      <c r="BR56" s="562"/>
      <c r="BS56" s="562"/>
      <c r="BT56" s="562"/>
      <c r="BU56" s="562"/>
      <c r="BV56" s="562"/>
      <c r="BW56" s="563"/>
      <c r="BX56" s="561"/>
      <c r="BY56" s="562"/>
      <c r="BZ56" s="562"/>
      <c r="CA56" s="562"/>
      <c r="CB56" s="563"/>
      <c r="CD56" s="8">
        <f>BE55*22/100</f>
        <v>0</v>
      </c>
    </row>
    <row r="57" spans="1:82" x14ac:dyDescent="0.2">
      <c r="A57" s="474" t="s">
        <v>130</v>
      </c>
      <c r="B57" s="475"/>
      <c r="C57" s="475"/>
      <c r="D57" s="476"/>
      <c r="E57" s="431" t="s">
        <v>131</v>
      </c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6"/>
      <c r="AC57" s="566"/>
      <c r="AD57" s="566"/>
      <c r="AE57" s="566"/>
      <c r="AF57" s="566"/>
      <c r="AG57" s="566"/>
      <c r="AH57" s="566"/>
      <c r="AI57" s="566"/>
      <c r="AJ57" s="566"/>
      <c r="AK57" s="566"/>
      <c r="AL57" s="566"/>
      <c r="AM57" s="566"/>
      <c r="AN57" s="566"/>
      <c r="AO57" s="566"/>
      <c r="AP57" s="566"/>
      <c r="AQ57" s="566"/>
      <c r="AR57" s="566"/>
      <c r="AS57" s="566"/>
      <c r="AT57" s="566"/>
      <c r="AU57" s="566"/>
      <c r="AV57" s="566"/>
      <c r="AW57" s="358"/>
      <c r="AX57" s="750"/>
      <c r="AY57" s="750"/>
      <c r="AZ57" s="750"/>
      <c r="BA57" s="750"/>
      <c r="BB57" s="750"/>
      <c r="BC57" s="750"/>
      <c r="BD57" s="750"/>
      <c r="BE57" s="750"/>
      <c r="BF57" s="750"/>
      <c r="BG57" s="340"/>
      <c r="BH57" s="507"/>
      <c r="BI57" s="507"/>
      <c r="BJ57" s="507"/>
      <c r="BK57" s="507"/>
      <c r="BL57" s="507"/>
      <c r="BM57" s="507"/>
      <c r="BN57" s="507"/>
      <c r="BO57" s="507"/>
      <c r="BP57" s="340"/>
      <c r="BQ57" s="507"/>
      <c r="BR57" s="507"/>
      <c r="BS57" s="507"/>
      <c r="BT57" s="507"/>
      <c r="BU57" s="507"/>
      <c r="BV57" s="507"/>
      <c r="BW57" s="507"/>
      <c r="BX57" s="340"/>
      <c r="BY57" s="507"/>
      <c r="BZ57" s="507"/>
      <c r="CA57" s="507"/>
      <c r="CB57" s="507"/>
    </row>
    <row r="58" spans="1:82" ht="25.9" customHeight="1" x14ac:dyDescent="0.2">
      <c r="A58" s="486" t="s">
        <v>132</v>
      </c>
      <c r="B58" s="487"/>
      <c r="C58" s="487"/>
      <c r="D58" s="488"/>
      <c r="E58" s="489" t="s">
        <v>348</v>
      </c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1"/>
      <c r="AW58" s="747"/>
      <c r="AX58" s="748"/>
      <c r="AY58" s="748"/>
      <c r="AZ58" s="748"/>
      <c r="BA58" s="748"/>
      <c r="BB58" s="748"/>
      <c r="BC58" s="748"/>
      <c r="BD58" s="748"/>
      <c r="BE58" s="748"/>
      <c r="BF58" s="748"/>
      <c r="BG58" s="749"/>
      <c r="BH58" s="496"/>
      <c r="BI58" s="496"/>
      <c r="BJ58" s="496"/>
      <c r="BK58" s="496"/>
      <c r="BL58" s="496"/>
      <c r="BM58" s="496"/>
      <c r="BN58" s="496"/>
      <c r="BO58" s="496"/>
      <c r="BP58" s="749"/>
      <c r="BQ58" s="496"/>
      <c r="BR58" s="496"/>
      <c r="BS58" s="496"/>
      <c r="BT58" s="496"/>
      <c r="BU58" s="496"/>
      <c r="BV58" s="496"/>
      <c r="BW58" s="496"/>
      <c r="BX58" s="749"/>
      <c r="BY58" s="496"/>
      <c r="BZ58" s="496"/>
      <c r="CA58" s="496"/>
      <c r="CB58" s="496"/>
    </row>
    <row r="59" spans="1:82" x14ac:dyDescent="0.2">
      <c r="A59" s="486">
        <v>2</v>
      </c>
      <c r="B59" s="487"/>
      <c r="C59" s="487"/>
      <c r="D59" s="488"/>
      <c r="E59" s="500" t="s">
        <v>135</v>
      </c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1"/>
      <c r="AQ59" s="501"/>
      <c r="AR59" s="501"/>
      <c r="AS59" s="501"/>
      <c r="AT59" s="501"/>
      <c r="AU59" s="501"/>
      <c r="AV59" s="501"/>
      <c r="AW59" s="733"/>
      <c r="AX59" s="746"/>
      <c r="AY59" s="746"/>
      <c r="AZ59" s="746"/>
      <c r="BA59" s="746"/>
      <c r="BB59" s="746"/>
      <c r="BC59" s="746"/>
      <c r="BD59" s="746"/>
      <c r="BE59" s="746"/>
      <c r="BF59" s="746"/>
      <c r="BG59" s="643">
        <f>BG61+BG64+BG66+BG68+BG70</f>
        <v>145.17000000000002</v>
      </c>
      <c r="BH59" s="644"/>
      <c r="BI59" s="644"/>
      <c r="BJ59" s="644"/>
      <c r="BK59" s="644"/>
      <c r="BL59" s="644"/>
      <c r="BM59" s="644"/>
      <c r="BN59" s="644"/>
      <c r="BO59" s="644"/>
      <c r="BP59" s="643">
        <v>0</v>
      </c>
      <c r="BQ59" s="644"/>
      <c r="BR59" s="644"/>
      <c r="BS59" s="644"/>
      <c r="BT59" s="644"/>
      <c r="BU59" s="644"/>
      <c r="BV59" s="644"/>
      <c r="BW59" s="644"/>
      <c r="BX59" s="643">
        <v>0</v>
      </c>
      <c r="BY59" s="644"/>
      <c r="BZ59" s="644"/>
      <c r="CA59" s="644"/>
      <c r="CB59" s="645"/>
    </row>
    <row r="60" spans="1:82" x14ac:dyDescent="0.2">
      <c r="A60" s="497"/>
      <c r="B60" s="498"/>
      <c r="C60" s="498"/>
      <c r="D60" s="499"/>
      <c r="E60" s="646" t="s">
        <v>136</v>
      </c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647"/>
      <c r="AL60" s="647"/>
      <c r="AM60" s="647"/>
      <c r="AN60" s="647"/>
      <c r="AO60" s="647"/>
      <c r="AP60" s="647"/>
      <c r="AQ60" s="647"/>
      <c r="AR60" s="647"/>
      <c r="AS60" s="647"/>
      <c r="AT60" s="647"/>
      <c r="AU60" s="647"/>
      <c r="AV60" s="648"/>
      <c r="AW60" s="736"/>
      <c r="AX60" s="737"/>
      <c r="AY60" s="737"/>
      <c r="AZ60" s="737"/>
      <c r="BA60" s="737"/>
      <c r="BB60" s="737"/>
      <c r="BC60" s="737"/>
      <c r="BD60" s="737"/>
      <c r="BE60" s="737"/>
      <c r="BF60" s="737"/>
      <c r="BG60" s="561"/>
      <c r="BH60" s="562"/>
      <c r="BI60" s="562"/>
      <c r="BJ60" s="562"/>
      <c r="BK60" s="562"/>
      <c r="BL60" s="562"/>
      <c r="BM60" s="562"/>
      <c r="BN60" s="562"/>
      <c r="BO60" s="562"/>
      <c r="BP60" s="561"/>
      <c r="BQ60" s="562"/>
      <c r="BR60" s="562"/>
      <c r="BS60" s="562"/>
      <c r="BT60" s="562"/>
      <c r="BU60" s="562"/>
      <c r="BV60" s="562"/>
      <c r="BW60" s="562"/>
      <c r="BX60" s="561"/>
      <c r="BY60" s="562"/>
      <c r="BZ60" s="562"/>
      <c r="CA60" s="562"/>
      <c r="CB60" s="563"/>
    </row>
    <row r="61" spans="1:82" x14ac:dyDescent="0.2">
      <c r="A61" s="486" t="s">
        <v>137</v>
      </c>
      <c r="B61" s="487"/>
      <c r="C61" s="487"/>
      <c r="D61" s="488"/>
      <c r="E61" s="502" t="s">
        <v>128</v>
      </c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3"/>
      <c r="AU61" s="503"/>
      <c r="AV61" s="504"/>
      <c r="AW61" s="739"/>
      <c r="AX61" s="740"/>
      <c r="AY61" s="740"/>
      <c r="AZ61" s="740"/>
      <c r="BA61" s="740"/>
      <c r="BB61" s="740"/>
      <c r="BC61" s="740"/>
      <c r="BD61" s="740"/>
      <c r="BE61" s="740"/>
      <c r="BF61" s="740"/>
      <c r="BG61" s="742">
        <f>ROUND(AW54*2.9%,2)</f>
        <v>135.80000000000001</v>
      </c>
      <c r="BH61" s="743"/>
      <c r="BI61" s="743"/>
      <c r="BJ61" s="743"/>
      <c r="BK61" s="743"/>
      <c r="BL61" s="743"/>
      <c r="BM61" s="743"/>
      <c r="BN61" s="743"/>
      <c r="BO61" s="743"/>
      <c r="BP61" s="742">
        <v>0</v>
      </c>
      <c r="BQ61" s="743"/>
      <c r="BR61" s="743"/>
      <c r="BS61" s="743"/>
      <c r="BT61" s="743"/>
      <c r="BU61" s="743"/>
      <c r="BV61" s="743"/>
      <c r="BW61" s="743"/>
      <c r="BX61" s="742">
        <v>0</v>
      </c>
      <c r="BY61" s="743"/>
      <c r="BZ61" s="743"/>
      <c r="CA61" s="743"/>
      <c r="CB61" s="743"/>
    </row>
    <row r="62" spans="1:82" x14ac:dyDescent="0.2">
      <c r="A62" s="618"/>
      <c r="B62" s="619"/>
      <c r="C62" s="619"/>
      <c r="D62" s="620"/>
      <c r="E62" s="627" t="s">
        <v>138</v>
      </c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I62" s="628"/>
      <c r="AJ62" s="628"/>
      <c r="AK62" s="628"/>
      <c r="AL62" s="628"/>
      <c r="AM62" s="628"/>
      <c r="AN62" s="628"/>
      <c r="AO62" s="628"/>
      <c r="AP62" s="628"/>
      <c r="AQ62" s="628"/>
      <c r="AR62" s="628"/>
      <c r="AS62" s="628"/>
      <c r="AT62" s="628"/>
      <c r="AU62" s="628"/>
      <c r="AV62" s="629"/>
      <c r="AW62" s="741"/>
      <c r="AX62" s="741"/>
      <c r="AY62" s="741"/>
      <c r="AZ62" s="741"/>
      <c r="BA62" s="741"/>
      <c r="BB62" s="741"/>
      <c r="BC62" s="741"/>
      <c r="BD62" s="741"/>
      <c r="BE62" s="741"/>
      <c r="BF62" s="741"/>
      <c r="BG62" s="744"/>
      <c r="BH62" s="745"/>
      <c r="BI62" s="745"/>
      <c r="BJ62" s="745"/>
      <c r="BK62" s="745"/>
      <c r="BL62" s="745"/>
      <c r="BM62" s="745"/>
      <c r="BN62" s="745"/>
      <c r="BO62" s="745"/>
      <c r="BP62" s="744"/>
      <c r="BQ62" s="745"/>
      <c r="BR62" s="745"/>
      <c r="BS62" s="745"/>
      <c r="BT62" s="745"/>
      <c r="BU62" s="745"/>
      <c r="BV62" s="745"/>
      <c r="BW62" s="745"/>
      <c r="BX62" s="744"/>
      <c r="BY62" s="745"/>
      <c r="BZ62" s="745"/>
      <c r="CA62" s="745"/>
      <c r="CB62" s="745"/>
    </row>
    <row r="63" spans="1:82" x14ac:dyDescent="0.2">
      <c r="A63" s="497"/>
      <c r="B63" s="498"/>
      <c r="C63" s="498"/>
      <c r="D63" s="499"/>
      <c r="E63" s="630" t="s">
        <v>139</v>
      </c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737"/>
      <c r="AX63" s="737"/>
      <c r="AY63" s="737"/>
      <c r="AZ63" s="737"/>
      <c r="BA63" s="737"/>
      <c r="BB63" s="737"/>
      <c r="BC63" s="737"/>
      <c r="BD63" s="737"/>
      <c r="BE63" s="737"/>
      <c r="BF63" s="737"/>
      <c r="BG63" s="561"/>
      <c r="BH63" s="562"/>
      <c r="BI63" s="562"/>
      <c r="BJ63" s="562"/>
      <c r="BK63" s="562"/>
      <c r="BL63" s="562"/>
      <c r="BM63" s="562"/>
      <c r="BN63" s="562"/>
      <c r="BO63" s="562"/>
      <c r="BP63" s="561"/>
      <c r="BQ63" s="562"/>
      <c r="BR63" s="562"/>
      <c r="BS63" s="562"/>
      <c r="BT63" s="562"/>
      <c r="BU63" s="562"/>
      <c r="BV63" s="562"/>
      <c r="BW63" s="562"/>
      <c r="BX63" s="561"/>
      <c r="BY63" s="562"/>
      <c r="BZ63" s="562"/>
      <c r="CA63" s="562"/>
      <c r="CB63" s="562"/>
    </row>
    <row r="64" spans="1:82" ht="31.15" customHeight="1" x14ac:dyDescent="0.2">
      <c r="A64" s="486" t="s">
        <v>140</v>
      </c>
      <c r="B64" s="487"/>
      <c r="C64" s="487"/>
      <c r="D64" s="488"/>
      <c r="E64" s="502" t="s">
        <v>141</v>
      </c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3"/>
      <c r="AO64" s="503"/>
      <c r="AP64" s="503"/>
      <c r="AQ64" s="503"/>
      <c r="AR64" s="503"/>
      <c r="AS64" s="503"/>
      <c r="AT64" s="503"/>
      <c r="AU64" s="503"/>
      <c r="AV64" s="504"/>
      <c r="AW64" s="733"/>
      <c r="AX64" s="734"/>
      <c r="AY64" s="734"/>
      <c r="AZ64" s="734"/>
      <c r="BA64" s="734"/>
      <c r="BB64" s="734"/>
      <c r="BC64" s="734"/>
      <c r="BD64" s="734"/>
      <c r="BE64" s="734"/>
      <c r="BF64" s="735"/>
      <c r="BG64" s="643"/>
      <c r="BH64" s="559"/>
      <c r="BI64" s="559"/>
      <c r="BJ64" s="559"/>
      <c r="BK64" s="559"/>
      <c r="BL64" s="559"/>
      <c r="BM64" s="559"/>
      <c r="BN64" s="559"/>
      <c r="BO64" s="560"/>
      <c r="BP64" s="643"/>
      <c r="BQ64" s="559"/>
      <c r="BR64" s="559"/>
      <c r="BS64" s="559"/>
      <c r="BT64" s="559"/>
      <c r="BU64" s="559"/>
      <c r="BV64" s="559"/>
      <c r="BW64" s="560"/>
      <c r="BX64" s="643"/>
      <c r="BY64" s="559"/>
      <c r="BZ64" s="559"/>
      <c r="CA64" s="559"/>
      <c r="CB64" s="560"/>
      <c r="CD64" s="8">
        <f>BE62*2.9/100</f>
        <v>0</v>
      </c>
    </row>
    <row r="65" spans="1:82" x14ac:dyDescent="0.2">
      <c r="A65" s="497"/>
      <c r="B65" s="498"/>
      <c r="C65" s="498"/>
      <c r="D65" s="499"/>
      <c r="E65" s="564" t="s">
        <v>142</v>
      </c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736"/>
      <c r="AX65" s="737"/>
      <c r="AY65" s="737"/>
      <c r="AZ65" s="737"/>
      <c r="BA65" s="737"/>
      <c r="BB65" s="737"/>
      <c r="BC65" s="737"/>
      <c r="BD65" s="737"/>
      <c r="BE65" s="737"/>
      <c r="BF65" s="738"/>
      <c r="BG65" s="561"/>
      <c r="BH65" s="562"/>
      <c r="BI65" s="562"/>
      <c r="BJ65" s="562"/>
      <c r="BK65" s="562"/>
      <c r="BL65" s="562"/>
      <c r="BM65" s="562"/>
      <c r="BN65" s="562"/>
      <c r="BO65" s="563"/>
      <c r="BP65" s="561"/>
      <c r="BQ65" s="562"/>
      <c r="BR65" s="562"/>
      <c r="BS65" s="562"/>
      <c r="BT65" s="562"/>
      <c r="BU65" s="562"/>
      <c r="BV65" s="562"/>
      <c r="BW65" s="563"/>
      <c r="BX65" s="561"/>
      <c r="BY65" s="562"/>
      <c r="BZ65" s="562"/>
      <c r="CA65" s="562"/>
      <c r="CB65" s="563"/>
    </row>
    <row r="66" spans="1:82" x14ac:dyDescent="0.2">
      <c r="A66" s="486" t="s">
        <v>143</v>
      </c>
      <c r="B66" s="487"/>
      <c r="C66" s="487"/>
      <c r="D66" s="488"/>
      <c r="E66" s="502" t="s">
        <v>144</v>
      </c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4"/>
      <c r="AW66" s="733"/>
      <c r="AX66" s="734"/>
      <c r="AY66" s="734"/>
      <c r="AZ66" s="734"/>
      <c r="BA66" s="734"/>
      <c r="BB66" s="734"/>
      <c r="BC66" s="734"/>
      <c r="BD66" s="734"/>
      <c r="BE66" s="734"/>
      <c r="BF66" s="735"/>
      <c r="BG66" s="643">
        <f>ROUND(AW54*0.2%,2)</f>
        <v>9.3699999999999992</v>
      </c>
      <c r="BH66" s="559"/>
      <c r="BI66" s="559"/>
      <c r="BJ66" s="559"/>
      <c r="BK66" s="559"/>
      <c r="BL66" s="559"/>
      <c r="BM66" s="559"/>
      <c r="BN66" s="559"/>
      <c r="BO66" s="560"/>
      <c r="BP66" s="643">
        <v>0</v>
      </c>
      <c r="BQ66" s="559"/>
      <c r="BR66" s="559"/>
      <c r="BS66" s="559"/>
      <c r="BT66" s="559"/>
      <c r="BU66" s="559"/>
      <c r="BV66" s="559"/>
      <c r="BW66" s="560"/>
      <c r="BX66" s="643">
        <v>0</v>
      </c>
      <c r="BY66" s="559"/>
      <c r="BZ66" s="559"/>
      <c r="CA66" s="559"/>
      <c r="CB66" s="560"/>
    </row>
    <row r="67" spans="1:82" x14ac:dyDescent="0.2">
      <c r="A67" s="497"/>
      <c r="B67" s="498"/>
      <c r="C67" s="498"/>
      <c r="D67" s="499"/>
      <c r="E67" s="564" t="s">
        <v>145</v>
      </c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5"/>
      <c r="Z67" s="565"/>
      <c r="AA67" s="565"/>
      <c r="AB67" s="565"/>
      <c r="AC67" s="565"/>
      <c r="AD67" s="565"/>
      <c r="AE67" s="565"/>
      <c r="AF67" s="565"/>
      <c r="AG67" s="565"/>
      <c r="AH67" s="565"/>
      <c r="AI67" s="565"/>
      <c r="AJ67" s="565"/>
      <c r="AK67" s="565"/>
      <c r="AL67" s="565"/>
      <c r="AM67" s="565"/>
      <c r="AN67" s="565"/>
      <c r="AO67" s="565"/>
      <c r="AP67" s="565"/>
      <c r="AQ67" s="565"/>
      <c r="AR67" s="565"/>
      <c r="AS67" s="565"/>
      <c r="AT67" s="565"/>
      <c r="AU67" s="565"/>
      <c r="AV67" s="565"/>
      <c r="AW67" s="736"/>
      <c r="AX67" s="737"/>
      <c r="AY67" s="737"/>
      <c r="AZ67" s="737"/>
      <c r="BA67" s="737"/>
      <c r="BB67" s="737"/>
      <c r="BC67" s="737"/>
      <c r="BD67" s="737"/>
      <c r="BE67" s="737"/>
      <c r="BF67" s="738"/>
      <c r="BG67" s="561"/>
      <c r="BH67" s="562"/>
      <c r="BI67" s="562"/>
      <c r="BJ67" s="562"/>
      <c r="BK67" s="562"/>
      <c r="BL67" s="562"/>
      <c r="BM67" s="562"/>
      <c r="BN67" s="562"/>
      <c r="BO67" s="563"/>
      <c r="BP67" s="561"/>
      <c r="BQ67" s="562"/>
      <c r="BR67" s="562"/>
      <c r="BS67" s="562"/>
      <c r="BT67" s="562"/>
      <c r="BU67" s="562"/>
      <c r="BV67" s="562"/>
      <c r="BW67" s="563"/>
      <c r="BX67" s="561"/>
      <c r="BY67" s="562"/>
      <c r="BZ67" s="562"/>
      <c r="CA67" s="562"/>
      <c r="CB67" s="563"/>
    </row>
    <row r="68" spans="1:82" x14ac:dyDescent="0.2">
      <c r="A68" s="486" t="s">
        <v>146</v>
      </c>
      <c r="B68" s="487"/>
      <c r="C68" s="487"/>
      <c r="D68" s="488"/>
      <c r="E68" s="502" t="s">
        <v>144</v>
      </c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4"/>
      <c r="AW68" s="733"/>
      <c r="AX68" s="734"/>
      <c r="AY68" s="734"/>
      <c r="AZ68" s="734"/>
      <c r="BA68" s="734"/>
      <c r="BB68" s="734"/>
      <c r="BC68" s="734"/>
      <c r="BD68" s="734"/>
      <c r="BE68" s="734"/>
      <c r="BF68" s="735"/>
      <c r="BG68" s="643"/>
      <c r="BH68" s="559"/>
      <c r="BI68" s="559"/>
      <c r="BJ68" s="559"/>
      <c r="BK68" s="559"/>
      <c r="BL68" s="559"/>
      <c r="BM68" s="559"/>
      <c r="BN68" s="559"/>
      <c r="BO68" s="560"/>
      <c r="BP68" s="643"/>
      <c r="BQ68" s="559"/>
      <c r="BR68" s="559"/>
      <c r="BS68" s="559"/>
      <c r="BT68" s="559"/>
      <c r="BU68" s="559"/>
      <c r="BV68" s="559"/>
      <c r="BW68" s="560"/>
      <c r="BX68" s="643"/>
      <c r="BY68" s="559"/>
      <c r="BZ68" s="559"/>
      <c r="CA68" s="559"/>
      <c r="CB68" s="560"/>
      <c r="CD68" s="8">
        <f>BE67*0.2/100</f>
        <v>0</v>
      </c>
    </row>
    <row r="69" spans="1:82" ht="27.6" customHeight="1" x14ac:dyDescent="0.2">
      <c r="A69" s="497"/>
      <c r="B69" s="498"/>
      <c r="C69" s="498"/>
      <c r="D69" s="499"/>
      <c r="E69" s="564" t="s">
        <v>147</v>
      </c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5"/>
      <c r="AC69" s="565"/>
      <c r="AD69" s="565"/>
      <c r="AE69" s="565"/>
      <c r="AF69" s="565"/>
      <c r="AG69" s="565"/>
      <c r="AH69" s="565"/>
      <c r="AI69" s="565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/>
      <c r="AV69" s="565"/>
      <c r="AW69" s="736"/>
      <c r="AX69" s="737"/>
      <c r="AY69" s="737"/>
      <c r="AZ69" s="737"/>
      <c r="BA69" s="737"/>
      <c r="BB69" s="737"/>
      <c r="BC69" s="737"/>
      <c r="BD69" s="737"/>
      <c r="BE69" s="737"/>
      <c r="BF69" s="738"/>
      <c r="BG69" s="561"/>
      <c r="BH69" s="562"/>
      <c r="BI69" s="562"/>
      <c r="BJ69" s="562"/>
      <c r="BK69" s="562"/>
      <c r="BL69" s="562"/>
      <c r="BM69" s="562"/>
      <c r="BN69" s="562"/>
      <c r="BO69" s="563"/>
      <c r="BP69" s="561"/>
      <c r="BQ69" s="562"/>
      <c r="BR69" s="562"/>
      <c r="BS69" s="562"/>
      <c r="BT69" s="562"/>
      <c r="BU69" s="562"/>
      <c r="BV69" s="562"/>
      <c r="BW69" s="563"/>
      <c r="BX69" s="561"/>
      <c r="BY69" s="562"/>
      <c r="BZ69" s="562"/>
      <c r="CA69" s="562"/>
      <c r="CB69" s="563"/>
    </row>
    <row r="70" spans="1:82" x14ac:dyDescent="0.2">
      <c r="A70" s="486" t="s">
        <v>148</v>
      </c>
      <c r="B70" s="487"/>
      <c r="C70" s="487"/>
      <c r="D70" s="488"/>
      <c r="E70" s="502" t="s">
        <v>144</v>
      </c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/>
      <c r="AK70" s="503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4"/>
      <c r="AW70" s="733"/>
      <c r="AX70" s="734"/>
      <c r="AY70" s="734"/>
      <c r="AZ70" s="734"/>
      <c r="BA70" s="734"/>
      <c r="BB70" s="734"/>
      <c r="BC70" s="734"/>
      <c r="BD70" s="734"/>
      <c r="BE70" s="734"/>
      <c r="BF70" s="735"/>
      <c r="BG70" s="643"/>
      <c r="BH70" s="559"/>
      <c r="BI70" s="559"/>
      <c r="BJ70" s="559"/>
      <c r="BK70" s="559"/>
      <c r="BL70" s="559"/>
      <c r="BM70" s="559"/>
      <c r="BN70" s="559"/>
      <c r="BO70" s="560"/>
      <c r="BP70" s="643"/>
      <c r="BQ70" s="559"/>
      <c r="BR70" s="559"/>
      <c r="BS70" s="559"/>
      <c r="BT70" s="559"/>
      <c r="BU70" s="559"/>
      <c r="BV70" s="559"/>
      <c r="BW70" s="560"/>
      <c r="BX70" s="643"/>
      <c r="BY70" s="559"/>
      <c r="BZ70" s="559"/>
      <c r="CA70" s="559"/>
      <c r="CB70" s="560"/>
    </row>
    <row r="71" spans="1:82" ht="31.9" customHeight="1" x14ac:dyDescent="0.2">
      <c r="A71" s="497"/>
      <c r="B71" s="498"/>
      <c r="C71" s="498"/>
      <c r="D71" s="499"/>
      <c r="E71" s="564" t="s">
        <v>147</v>
      </c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565"/>
      <c r="AE71" s="565"/>
      <c r="AF71" s="565"/>
      <c r="AG71" s="565"/>
      <c r="AH71" s="565"/>
      <c r="AI71" s="565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736"/>
      <c r="AX71" s="737"/>
      <c r="AY71" s="737"/>
      <c r="AZ71" s="737"/>
      <c r="BA71" s="737"/>
      <c r="BB71" s="737"/>
      <c r="BC71" s="737"/>
      <c r="BD71" s="737"/>
      <c r="BE71" s="737"/>
      <c r="BF71" s="738"/>
      <c r="BG71" s="561"/>
      <c r="BH71" s="562"/>
      <c r="BI71" s="562"/>
      <c r="BJ71" s="562"/>
      <c r="BK71" s="562"/>
      <c r="BL71" s="562"/>
      <c r="BM71" s="562"/>
      <c r="BN71" s="562"/>
      <c r="BO71" s="563"/>
      <c r="BP71" s="561"/>
      <c r="BQ71" s="562"/>
      <c r="BR71" s="562"/>
      <c r="BS71" s="562"/>
      <c r="BT71" s="562"/>
      <c r="BU71" s="562"/>
      <c r="BV71" s="562"/>
      <c r="BW71" s="563"/>
      <c r="BX71" s="561"/>
      <c r="BY71" s="562"/>
      <c r="BZ71" s="562"/>
      <c r="CA71" s="562"/>
      <c r="CB71" s="563"/>
    </row>
    <row r="72" spans="1:82" x14ac:dyDescent="0.2">
      <c r="A72" s="486">
        <v>3</v>
      </c>
      <c r="B72" s="487"/>
      <c r="C72" s="487"/>
      <c r="D72" s="488"/>
      <c r="E72" s="502" t="s">
        <v>149</v>
      </c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/>
      <c r="AK72" s="503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4"/>
      <c r="AW72" s="733"/>
      <c r="AX72" s="734"/>
      <c r="AY72" s="734"/>
      <c r="AZ72" s="734"/>
      <c r="BA72" s="734"/>
      <c r="BB72" s="734"/>
      <c r="BC72" s="734"/>
      <c r="BD72" s="734"/>
      <c r="BE72" s="734"/>
      <c r="BF72" s="735"/>
      <c r="BG72" s="643">
        <f>ROUND(AW54*5.1%,2)-0.01</f>
        <v>238.81</v>
      </c>
      <c r="BH72" s="559"/>
      <c r="BI72" s="559"/>
      <c r="BJ72" s="559"/>
      <c r="BK72" s="559"/>
      <c r="BL72" s="559"/>
      <c r="BM72" s="559"/>
      <c r="BN72" s="559"/>
      <c r="BO72" s="560"/>
      <c r="BP72" s="643">
        <v>0</v>
      </c>
      <c r="BQ72" s="559"/>
      <c r="BR72" s="559"/>
      <c r="BS72" s="559"/>
      <c r="BT72" s="559"/>
      <c r="BU72" s="559"/>
      <c r="BV72" s="559"/>
      <c r="BW72" s="560"/>
      <c r="BX72" s="643">
        <v>0</v>
      </c>
      <c r="BY72" s="559"/>
      <c r="BZ72" s="559"/>
      <c r="CA72" s="559"/>
      <c r="CB72" s="560"/>
    </row>
    <row r="73" spans="1:82" x14ac:dyDescent="0.2">
      <c r="A73" s="497"/>
      <c r="B73" s="498"/>
      <c r="C73" s="498"/>
      <c r="D73" s="499"/>
      <c r="E73" s="564" t="s">
        <v>150</v>
      </c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736"/>
      <c r="AX73" s="737"/>
      <c r="AY73" s="737"/>
      <c r="AZ73" s="737"/>
      <c r="BA73" s="737"/>
      <c r="BB73" s="737"/>
      <c r="BC73" s="737"/>
      <c r="BD73" s="737"/>
      <c r="BE73" s="737"/>
      <c r="BF73" s="738"/>
      <c r="BG73" s="561"/>
      <c r="BH73" s="562"/>
      <c r="BI73" s="562"/>
      <c r="BJ73" s="562"/>
      <c r="BK73" s="562"/>
      <c r="BL73" s="562"/>
      <c r="BM73" s="562"/>
      <c r="BN73" s="562"/>
      <c r="BO73" s="563"/>
      <c r="BP73" s="561"/>
      <c r="BQ73" s="562"/>
      <c r="BR73" s="562"/>
      <c r="BS73" s="562"/>
      <c r="BT73" s="562"/>
      <c r="BU73" s="562"/>
      <c r="BV73" s="562"/>
      <c r="BW73" s="563"/>
      <c r="BX73" s="561"/>
      <c r="BY73" s="562"/>
      <c r="BZ73" s="562"/>
      <c r="CA73" s="562"/>
      <c r="CB73" s="563"/>
    </row>
    <row r="74" spans="1:82" x14ac:dyDescent="0.2">
      <c r="A74" s="464"/>
      <c r="B74" s="464"/>
      <c r="C74" s="464"/>
      <c r="D74" s="464"/>
      <c r="E74" s="464" t="s">
        <v>31</v>
      </c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50" t="s">
        <v>5</v>
      </c>
      <c r="AX74" s="572"/>
      <c r="AY74" s="572"/>
      <c r="AZ74" s="572"/>
      <c r="BA74" s="572"/>
      <c r="BB74" s="572"/>
      <c r="BC74" s="572"/>
      <c r="BD74" s="572"/>
      <c r="BE74" s="572" t="s">
        <v>5</v>
      </c>
      <c r="BF74" s="572"/>
      <c r="BG74" s="411">
        <f>BG54+BG59+BG72</f>
        <v>1414.2</v>
      </c>
      <c r="BH74" s="575"/>
      <c r="BI74" s="575"/>
      <c r="BJ74" s="575"/>
      <c r="BK74" s="575"/>
      <c r="BL74" s="575"/>
      <c r="BM74" s="575"/>
      <c r="BN74" s="575"/>
      <c r="BO74" s="575"/>
      <c r="BP74" s="573">
        <v>0</v>
      </c>
      <c r="BQ74" s="575">
        <f>SUM(BQ55:CB73)</f>
        <v>0</v>
      </c>
      <c r="BR74" s="575"/>
      <c r="BS74" s="575"/>
      <c r="BT74" s="575"/>
      <c r="BU74" s="575"/>
      <c r="BV74" s="575"/>
      <c r="BW74" s="575"/>
      <c r="BX74" s="573">
        <v>0</v>
      </c>
      <c r="BY74" s="574"/>
      <c r="BZ74" s="574"/>
      <c r="CA74" s="574"/>
      <c r="CB74" s="574"/>
      <c r="CD74" s="8">
        <f>BE73*5.1/100</f>
        <v>0</v>
      </c>
    </row>
    <row r="75" spans="1:82" ht="9.75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CD75" s="34" t="e">
        <f>BQ19+#REF!</f>
        <v>#REF!</v>
      </c>
    </row>
    <row r="76" spans="1:82" ht="8.25" customHeight="1" x14ac:dyDescent="0.2"/>
    <row r="77" spans="1:82" ht="17.25" customHeight="1" x14ac:dyDescent="0.2">
      <c r="A77" s="352" t="s">
        <v>152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2"/>
    </row>
    <row r="78" spans="1:82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</row>
    <row r="79" spans="1:82" ht="14.25" x14ac:dyDescent="0.2">
      <c r="A79" s="339" t="s">
        <v>19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23" t="s">
        <v>196</v>
      </c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</row>
    <row r="80" spans="1:82" ht="9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2" ht="14.25" x14ac:dyDescent="0.2">
      <c r="A81" s="10" t="s">
        <v>21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323" t="s">
        <v>36</v>
      </c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D81" s="17"/>
    </row>
    <row r="82" spans="1:82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2" ht="16.5" customHeight="1" x14ac:dyDescent="0.25">
      <c r="A83" s="10" t="s">
        <v>23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325" t="s">
        <v>197</v>
      </c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  <c r="BV83" s="325"/>
      <c r="BW83" s="325"/>
      <c r="BX83" s="325"/>
      <c r="BY83" s="325"/>
      <c r="BZ83" s="325"/>
      <c r="CA83" s="325"/>
      <c r="CB83" s="325"/>
    </row>
    <row r="84" spans="1:82" ht="14.25" x14ac:dyDescent="0.2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2" ht="17.25" customHeight="1" x14ac:dyDescent="0.2">
      <c r="A85" s="294" t="s">
        <v>174</v>
      </c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4"/>
      <c r="BJ85" s="294"/>
      <c r="BK85" s="294"/>
      <c r="BL85" s="294"/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</row>
    <row r="86" spans="1:82" ht="1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</row>
    <row r="87" spans="1:82" x14ac:dyDescent="0.2">
      <c r="A87" s="375" t="s">
        <v>25</v>
      </c>
      <c r="B87" s="376"/>
      <c r="C87" s="376"/>
      <c r="D87" s="377"/>
      <c r="E87" s="359" t="s">
        <v>26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359" t="s">
        <v>50</v>
      </c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359" t="s">
        <v>51</v>
      </c>
      <c r="AX87" s="199"/>
      <c r="AY87" s="199"/>
      <c r="AZ87" s="199"/>
      <c r="BA87" s="199"/>
      <c r="BB87" s="199"/>
      <c r="BC87" s="199"/>
      <c r="BD87" s="199"/>
      <c r="BE87" s="359" t="s">
        <v>52</v>
      </c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</row>
    <row r="88" spans="1:82" ht="12.75" customHeight="1" x14ac:dyDescent="0.2">
      <c r="A88" s="378"/>
      <c r="B88" s="379"/>
      <c r="C88" s="379"/>
      <c r="D88" s="380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</row>
    <row r="89" spans="1:82" ht="15" customHeight="1" x14ac:dyDescent="0.2">
      <c r="A89" s="378"/>
      <c r="B89" s="379"/>
      <c r="C89" s="379"/>
      <c r="D89" s="380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359" t="s">
        <v>201</v>
      </c>
      <c r="BF89" s="199"/>
      <c r="BG89" s="199"/>
      <c r="BH89" s="199"/>
      <c r="BI89" s="199"/>
      <c r="BJ89" s="199"/>
      <c r="BK89" s="199"/>
      <c r="BL89" s="199"/>
      <c r="BM89" s="199"/>
      <c r="BN89" s="199"/>
      <c r="BO89" s="359" t="s">
        <v>199</v>
      </c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</row>
    <row r="90" spans="1:82" ht="12.75" customHeight="1" x14ac:dyDescent="0.2">
      <c r="A90" s="381"/>
      <c r="B90" s="382"/>
      <c r="C90" s="382"/>
      <c r="D90" s="383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385" t="s">
        <v>394</v>
      </c>
      <c r="BP90" s="386"/>
      <c r="BQ90" s="386"/>
      <c r="BR90" s="386"/>
      <c r="BS90" s="386"/>
      <c r="BT90" s="386"/>
      <c r="BU90" s="386"/>
      <c r="BV90" s="387"/>
      <c r="BW90" s="385" t="s">
        <v>415</v>
      </c>
      <c r="BX90" s="386"/>
      <c r="BY90" s="386"/>
      <c r="BZ90" s="386"/>
      <c r="CA90" s="386"/>
      <c r="CB90" s="386"/>
    </row>
    <row r="91" spans="1:82" ht="15" x14ac:dyDescent="0.2">
      <c r="A91" s="401">
        <v>1</v>
      </c>
      <c r="B91" s="402"/>
      <c r="C91" s="402"/>
      <c r="D91" s="403"/>
      <c r="E91" s="357">
        <v>2</v>
      </c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357">
        <v>3</v>
      </c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404">
        <v>4</v>
      </c>
      <c r="AX91" s="405"/>
      <c r="AY91" s="405"/>
      <c r="AZ91" s="405"/>
      <c r="BA91" s="405"/>
      <c r="BB91" s="405"/>
      <c r="BC91" s="405"/>
      <c r="BD91" s="406"/>
      <c r="BE91" s="404">
        <v>5</v>
      </c>
      <c r="BF91" s="405"/>
      <c r="BG91" s="405"/>
      <c r="BH91" s="405"/>
      <c r="BI91" s="405"/>
      <c r="BJ91" s="405"/>
      <c r="BK91" s="405"/>
      <c r="BL91" s="405"/>
      <c r="BM91" s="405"/>
      <c r="BN91" s="406"/>
      <c r="BO91" s="404">
        <v>6</v>
      </c>
      <c r="BP91" s="405"/>
      <c r="BQ91" s="405"/>
      <c r="BR91" s="405"/>
      <c r="BS91" s="405"/>
      <c r="BT91" s="405"/>
      <c r="BU91" s="405"/>
      <c r="BV91" s="406"/>
      <c r="BW91" s="404">
        <v>7</v>
      </c>
      <c r="BX91" s="405"/>
      <c r="BY91" s="405"/>
      <c r="BZ91" s="405"/>
      <c r="CA91" s="405"/>
      <c r="CB91" s="406"/>
    </row>
    <row r="92" spans="1:82" ht="15" customHeight="1" x14ac:dyDescent="0.25">
      <c r="A92" s="398" t="s">
        <v>108</v>
      </c>
      <c r="B92" s="399"/>
      <c r="C92" s="399"/>
      <c r="D92" s="400"/>
      <c r="E92" s="407" t="s">
        <v>358</v>
      </c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9" t="s">
        <v>54</v>
      </c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358">
        <v>1</v>
      </c>
      <c r="AX92" s="390"/>
      <c r="AY92" s="390"/>
      <c r="AZ92" s="390"/>
      <c r="BA92" s="390"/>
      <c r="BB92" s="390"/>
      <c r="BC92" s="390"/>
      <c r="BD92" s="390">
        <v>12</v>
      </c>
      <c r="BE92" s="340">
        <v>428000</v>
      </c>
      <c r="BF92" s="341"/>
      <c r="BG92" s="341"/>
      <c r="BH92" s="341"/>
      <c r="BI92" s="341"/>
      <c r="BJ92" s="341"/>
      <c r="BK92" s="341"/>
      <c r="BL92" s="341"/>
      <c r="BM92" s="341"/>
      <c r="BN92" s="341"/>
      <c r="BO92" s="340">
        <v>320000</v>
      </c>
      <c r="BP92" s="341"/>
      <c r="BQ92" s="341"/>
      <c r="BR92" s="341"/>
      <c r="BS92" s="341"/>
      <c r="BT92" s="341"/>
      <c r="BU92" s="341"/>
      <c r="BV92" s="341"/>
      <c r="BW92" s="340">
        <v>639300</v>
      </c>
      <c r="BX92" s="341"/>
      <c r="BY92" s="341"/>
      <c r="BZ92" s="341"/>
      <c r="CA92" s="341"/>
      <c r="CB92" s="341"/>
    </row>
    <row r="93" spans="1:82" ht="15" customHeight="1" x14ac:dyDescent="0.25">
      <c r="A93" s="392"/>
      <c r="B93" s="393"/>
      <c r="C93" s="393"/>
      <c r="D93" s="394"/>
      <c r="E93" s="446" t="s">
        <v>31</v>
      </c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8" t="s">
        <v>5</v>
      </c>
      <c r="AJ93" s="449"/>
      <c r="AK93" s="449"/>
      <c r="AL93" s="449"/>
      <c r="AM93" s="449"/>
      <c r="AN93" s="449" t="s">
        <v>5</v>
      </c>
      <c r="AO93" s="449"/>
      <c r="AP93" s="449"/>
      <c r="AQ93" s="449"/>
      <c r="AR93" s="449"/>
      <c r="AS93" s="449"/>
      <c r="AT93" s="449"/>
      <c r="AU93" s="449"/>
      <c r="AV93" s="449"/>
      <c r="AW93" s="450" t="s">
        <v>5</v>
      </c>
      <c r="AX93" s="435"/>
      <c r="AY93" s="435"/>
      <c r="AZ93" s="435"/>
      <c r="BA93" s="435"/>
      <c r="BB93" s="435"/>
      <c r="BC93" s="435"/>
      <c r="BD93" s="435" t="s">
        <v>5</v>
      </c>
      <c r="BE93" s="411">
        <f>SUM(BE92:BN92)</f>
        <v>428000</v>
      </c>
      <c r="BF93" s="384"/>
      <c r="BG93" s="384"/>
      <c r="BH93" s="384"/>
      <c r="BI93" s="384"/>
      <c r="BJ93" s="384"/>
      <c r="BK93" s="384"/>
      <c r="BL93" s="384"/>
      <c r="BM93" s="384"/>
      <c r="BN93" s="384">
        <f>SUM(BN92:BN92)</f>
        <v>0</v>
      </c>
      <c r="BO93" s="411">
        <f>SUM(BO92:BV92)</f>
        <v>320000</v>
      </c>
      <c r="BP93" s="384"/>
      <c r="BQ93" s="384"/>
      <c r="BR93" s="384"/>
      <c r="BS93" s="384"/>
      <c r="BT93" s="384"/>
      <c r="BU93" s="384"/>
      <c r="BV93" s="384"/>
      <c r="BW93" s="411">
        <f>BW92</f>
        <v>639300</v>
      </c>
      <c r="BX93" s="384"/>
      <c r="BY93" s="384"/>
      <c r="BZ93" s="384"/>
      <c r="CA93" s="384"/>
      <c r="CB93" s="384"/>
    </row>
    <row r="94" spans="1:82" ht="15" customHeight="1" x14ac:dyDescent="0.25">
      <c r="E94" s="47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37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23"/>
      <c r="AX94" s="39"/>
      <c r="AY94" s="39"/>
      <c r="AZ94" s="39"/>
      <c r="BA94" s="39"/>
      <c r="BB94" s="39"/>
      <c r="BC94" s="39"/>
      <c r="BD94" s="39"/>
      <c r="BE94" s="117"/>
      <c r="BF94" s="119"/>
      <c r="BG94" s="119"/>
      <c r="BH94" s="119"/>
      <c r="BI94" s="119"/>
      <c r="BJ94" s="119"/>
      <c r="BK94" s="119"/>
      <c r="BL94" s="119"/>
      <c r="BM94" s="119"/>
      <c r="BN94" s="119"/>
      <c r="BO94" s="117"/>
      <c r="BP94" s="119"/>
      <c r="BQ94" s="119"/>
      <c r="BR94" s="119"/>
      <c r="BS94" s="119"/>
      <c r="BT94" s="119"/>
      <c r="BU94" s="119"/>
      <c r="BV94" s="119"/>
      <c r="BW94" s="117"/>
      <c r="BX94" s="119"/>
      <c r="BY94" s="119"/>
      <c r="BZ94" s="119"/>
      <c r="CA94" s="119"/>
      <c r="CB94" s="119"/>
    </row>
    <row r="95" spans="1:82" ht="18" customHeight="1" x14ac:dyDescent="0.2">
      <c r="A95" s="352" t="s">
        <v>35</v>
      </c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2"/>
    </row>
    <row r="96" spans="1:82" ht="22.5" customHeight="1" x14ac:dyDescent="0.2">
      <c r="A96" s="339" t="s">
        <v>19</v>
      </c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23" t="s">
        <v>449</v>
      </c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  <c r="BX96" s="323"/>
      <c r="BY96" s="323"/>
      <c r="BZ96" s="323"/>
      <c r="CA96" s="323"/>
      <c r="CB96" s="323"/>
    </row>
    <row r="97" spans="1:82" ht="8.2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</row>
    <row r="98" spans="1:82" ht="14.25" x14ac:dyDescent="0.2">
      <c r="A98" s="10" t="s">
        <v>21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323" t="s">
        <v>36</v>
      </c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</row>
    <row r="99" spans="1:82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82" ht="35.25" customHeight="1" x14ac:dyDescent="0.25">
      <c r="A100" s="10" t="s">
        <v>23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325" t="s">
        <v>450</v>
      </c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5"/>
      <c r="BB100" s="325"/>
      <c r="BC100" s="325"/>
      <c r="BD100" s="325"/>
      <c r="BE100" s="325"/>
      <c r="BF100" s="325"/>
      <c r="BG100" s="325"/>
      <c r="BH100" s="325"/>
      <c r="BI100" s="325"/>
      <c r="BJ100" s="325"/>
      <c r="BK100" s="325"/>
      <c r="BL100" s="325"/>
      <c r="BM100" s="325"/>
      <c r="BN100" s="325"/>
      <c r="BO100" s="325"/>
      <c r="BP100" s="325"/>
      <c r="BQ100" s="325"/>
      <c r="BR100" s="325"/>
      <c r="BS100" s="325"/>
      <c r="BT100" s="325"/>
      <c r="BU100" s="325"/>
      <c r="BV100" s="325"/>
      <c r="BW100" s="325"/>
      <c r="BX100" s="325"/>
      <c r="BY100" s="325"/>
      <c r="BZ100" s="325"/>
      <c r="CA100" s="325"/>
      <c r="CB100" s="325"/>
    </row>
    <row r="101" spans="1:82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2" ht="19.5" customHeight="1" x14ac:dyDescent="0.2">
      <c r="A102" s="352" t="s">
        <v>455</v>
      </c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2"/>
      <c r="BQ102" s="352"/>
      <c r="BR102" s="352"/>
      <c r="BS102" s="352"/>
      <c r="BT102" s="352"/>
      <c r="BU102" s="352"/>
      <c r="BV102" s="352"/>
      <c r="BW102" s="352"/>
      <c r="BX102" s="352"/>
      <c r="BY102" s="352"/>
      <c r="BZ102" s="352"/>
      <c r="CA102" s="352"/>
      <c r="CB102" s="352"/>
    </row>
    <row r="103" spans="1:82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2" ht="15" customHeight="1" x14ac:dyDescent="0.2">
      <c r="A104" s="375" t="s">
        <v>25</v>
      </c>
      <c r="B104" s="376"/>
      <c r="C104" s="376"/>
      <c r="D104" s="377"/>
      <c r="E104" s="359" t="s">
        <v>26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359" t="s">
        <v>91</v>
      </c>
      <c r="AI104" s="199"/>
      <c r="AJ104" s="199"/>
      <c r="AK104" s="199"/>
      <c r="AL104" s="199"/>
      <c r="AM104" s="199"/>
      <c r="AN104" s="199"/>
      <c r="AO104" s="199"/>
      <c r="AP104" s="359" t="s">
        <v>92</v>
      </c>
      <c r="AQ104" s="199"/>
      <c r="AR104" s="199"/>
      <c r="AS104" s="199"/>
      <c r="AT104" s="199"/>
      <c r="AU104" s="199"/>
      <c r="AV104" s="199"/>
      <c r="AW104" s="199"/>
      <c r="AX104" s="199"/>
      <c r="AY104" s="374" t="s">
        <v>204</v>
      </c>
      <c r="AZ104" s="374"/>
      <c r="BA104" s="374"/>
      <c r="BB104" s="374"/>
      <c r="BC104" s="374"/>
      <c r="BD104" s="374"/>
      <c r="BE104" s="374"/>
      <c r="BF104" s="374"/>
      <c r="BG104" s="374"/>
      <c r="BH104" s="374"/>
      <c r="BI104" s="374"/>
      <c r="BJ104" s="374"/>
      <c r="BK104" s="374"/>
      <c r="BL104" s="374"/>
      <c r="BM104" s="374"/>
      <c r="BN104" s="374"/>
      <c r="BO104" s="374"/>
      <c r="BP104" s="374"/>
      <c r="BQ104" s="374"/>
      <c r="BR104" s="374"/>
      <c r="BS104" s="374"/>
      <c r="BT104" s="374"/>
      <c r="BU104" s="374"/>
      <c r="BV104" s="374"/>
      <c r="BW104" s="374"/>
      <c r="BX104" s="374"/>
      <c r="BY104" s="374"/>
      <c r="BZ104" s="374"/>
      <c r="CA104" s="374"/>
      <c r="CB104" s="374"/>
    </row>
    <row r="105" spans="1:82" ht="19.5" customHeight="1" x14ac:dyDescent="0.2">
      <c r="A105" s="378"/>
      <c r="B105" s="379"/>
      <c r="C105" s="379"/>
      <c r="D105" s="380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374" t="s">
        <v>201</v>
      </c>
      <c r="AZ105" s="374"/>
      <c r="BA105" s="374"/>
      <c r="BB105" s="374"/>
      <c r="BC105" s="374"/>
      <c r="BD105" s="374"/>
      <c r="BE105" s="374"/>
      <c r="BF105" s="374"/>
      <c r="BG105" s="374"/>
      <c r="BH105" s="374"/>
      <c r="BI105" s="374"/>
      <c r="BJ105" s="374"/>
      <c r="BK105" s="359" t="s">
        <v>199</v>
      </c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</row>
    <row r="106" spans="1:82" ht="15" customHeight="1" x14ac:dyDescent="0.2">
      <c r="A106" s="381"/>
      <c r="B106" s="382"/>
      <c r="C106" s="382"/>
      <c r="D106" s="383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59" t="s">
        <v>394</v>
      </c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359" t="s">
        <v>415</v>
      </c>
      <c r="BV106" s="199"/>
      <c r="BW106" s="199"/>
      <c r="BX106" s="199"/>
      <c r="BY106" s="199"/>
      <c r="BZ106" s="199"/>
      <c r="CA106" s="199"/>
      <c r="CB106" s="199"/>
    </row>
    <row r="107" spans="1:82" ht="14.45" customHeight="1" x14ac:dyDescent="0.2">
      <c r="A107" s="401">
        <v>1</v>
      </c>
      <c r="B107" s="402"/>
      <c r="C107" s="402"/>
      <c r="D107" s="403"/>
      <c r="E107" s="357">
        <v>2</v>
      </c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357">
        <v>3</v>
      </c>
      <c r="AI107" s="288"/>
      <c r="AJ107" s="288"/>
      <c r="AK107" s="288"/>
      <c r="AL107" s="288"/>
      <c r="AM107" s="288"/>
      <c r="AN107" s="288"/>
      <c r="AO107" s="288"/>
      <c r="AP107" s="357">
        <v>4</v>
      </c>
      <c r="AQ107" s="288"/>
      <c r="AR107" s="288"/>
      <c r="AS107" s="288"/>
      <c r="AT107" s="288"/>
      <c r="AU107" s="288"/>
      <c r="AV107" s="288"/>
      <c r="AW107" s="288"/>
      <c r="AX107" s="288"/>
      <c r="AY107" s="391">
        <v>5</v>
      </c>
      <c r="AZ107" s="391"/>
      <c r="BA107" s="391"/>
      <c r="BB107" s="391"/>
      <c r="BC107" s="391"/>
      <c r="BD107" s="391"/>
      <c r="BE107" s="391"/>
      <c r="BF107" s="391"/>
      <c r="BG107" s="391"/>
      <c r="BH107" s="391"/>
      <c r="BI107" s="391"/>
      <c r="BJ107" s="391"/>
      <c r="BK107" s="391">
        <v>6</v>
      </c>
      <c r="BL107" s="391"/>
      <c r="BM107" s="391"/>
      <c r="BN107" s="391"/>
      <c r="BO107" s="391"/>
      <c r="BP107" s="391"/>
      <c r="BQ107" s="391"/>
      <c r="BR107" s="391"/>
      <c r="BS107" s="391"/>
      <c r="BT107" s="391"/>
      <c r="BU107" s="391">
        <v>7</v>
      </c>
      <c r="BV107" s="391"/>
      <c r="BW107" s="391"/>
      <c r="BX107" s="391"/>
      <c r="BY107" s="391"/>
      <c r="BZ107" s="391"/>
      <c r="CA107" s="391"/>
      <c r="CB107" s="391"/>
      <c r="CD107" s="19">
        <f>AS108*BC108*192</f>
        <v>0</v>
      </c>
    </row>
    <row r="108" spans="1:82" ht="31.5" customHeight="1" x14ac:dyDescent="0.25">
      <c r="A108" s="398" t="s">
        <v>108</v>
      </c>
      <c r="B108" s="399"/>
      <c r="C108" s="399"/>
      <c r="D108" s="400"/>
      <c r="E108" s="428" t="s">
        <v>451</v>
      </c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363"/>
      <c r="AI108" s="364"/>
      <c r="AJ108" s="364"/>
      <c r="AK108" s="364"/>
      <c r="AL108" s="364"/>
      <c r="AM108" s="364"/>
      <c r="AN108" s="364"/>
      <c r="AO108" s="364"/>
      <c r="AP108" s="363"/>
      <c r="AQ108" s="430"/>
      <c r="AR108" s="430"/>
      <c r="AS108" s="430"/>
      <c r="AT108" s="430"/>
      <c r="AU108" s="430"/>
      <c r="AV108" s="430"/>
      <c r="AW108" s="430"/>
      <c r="AX108" s="430"/>
      <c r="AY108" s="583">
        <v>75977</v>
      </c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730"/>
      <c r="BJ108" s="731"/>
      <c r="BK108" s="583">
        <v>0</v>
      </c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3">
        <v>0</v>
      </c>
      <c r="BV108" s="584"/>
      <c r="BW108" s="584"/>
      <c r="BX108" s="584"/>
      <c r="BY108" s="584"/>
      <c r="BZ108" s="584"/>
      <c r="CA108" s="584"/>
      <c r="CB108" s="584"/>
    </row>
    <row r="109" spans="1:82" ht="17.25" customHeight="1" x14ac:dyDescent="0.25">
      <c r="A109" s="392"/>
      <c r="B109" s="393"/>
      <c r="C109" s="393"/>
      <c r="D109" s="394"/>
      <c r="E109" s="354" t="s">
        <v>31</v>
      </c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703" t="s">
        <v>5</v>
      </c>
      <c r="AI109" s="704"/>
      <c r="AJ109" s="704"/>
      <c r="AK109" s="704"/>
      <c r="AL109" s="704"/>
      <c r="AM109" s="704"/>
      <c r="AN109" s="704"/>
      <c r="AO109" s="704"/>
      <c r="AP109" s="358" t="s">
        <v>5</v>
      </c>
      <c r="AQ109" s="430"/>
      <c r="AR109" s="430"/>
      <c r="AS109" s="430"/>
      <c r="AT109" s="430"/>
      <c r="AU109" s="430"/>
      <c r="AV109" s="430"/>
      <c r="AW109" s="430"/>
      <c r="AX109" s="430"/>
      <c r="AY109" s="586">
        <f>AY108</f>
        <v>75977</v>
      </c>
      <c r="AZ109" s="587"/>
      <c r="BA109" s="587"/>
      <c r="BB109" s="587"/>
      <c r="BC109" s="587"/>
      <c r="BD109" s="587"/>
      <c r="BE109" s="587"/>
      <c r="BF109" s="587"/>
      <c r="BG109" s="587"/>
      <c r="BH109" s="587"/>
      <c r="BI109" s="728"/>
      <c r="BJ109" s="729"/>
      <c r="BK109" s="586">
        <f>SUM(BK108)</f>
        <v>0</v>
      </c>
      <c r="BL109" s="587"/>
      <c r="BM109" s="587"/>
      <c r="BN109" s="587"/>
      <c r="BO109" s="587"/>
      <c r="BP109" s="587"/>
      <c r="BQ109" s="587"/>
      <c r="BR109" s="587"/>
      <c r="BS109" s="587"/>
      <c r="BT109" s="587"/>
      <c r="BU109" s="586">
        <f>SUM(BU108)</f>
        <v>0</v>
      </c>
      <c r="BV109" s="587"/>
      <c r="BW109" s="587"/>
      <c r="BX109" s="587"/>
      <c r="BY109" s="587"/>
      <c r="BZ109" s="587"/>
      <c r="CA109" s="587"/>
      <c r="CB109" s="587"/>
    </row>
    <row r="110" spans="1:82" ht="13.5" customHeight="1" x14ac:dyDescent="0.25">
      <c r="E110" s="20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20"/>
      <c r="AI110" s="76"/>
      <c r="AJ110" s="76"/>
      <c r="AK110" s="76"/>
      <c r="AL110" s="76"/>
      <c r="AM110" s="76"/>
      <c r="AN110" s="76"/>
      <c r="AO110" s="76"/>
      <c r="AP110" s="21"/>
      <c r="AQ110"/>
      <c r="AR110"/>
      <c r="AS110"/>
      <c r="AT110"/>
      <c r="AU110"/>
      <c r="AV110"/>
      <c r="AW110"/>
      <c r="AX110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39"/>
      <c r="BJ110" s="39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</row>
    <row r="111" spans="1:82" ht="22.5" customHeight="1" x14ac:dyDescent="0.2">
      <c r="A111" s="339" t="s">
        <v>19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23" t="s">
        <v>452</v>
      </c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</row>
    <row r="112" spans="1:82" ht="8.2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ht="14.25" x14ac:dyDescent="0.2">
      <c r="A113" s="10" t="s">
        <v>21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323" t="s">
        <v>36</v>
      </c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323"/>
      <c r="BX113" s="323"/>
      <c r="BY113" s="323"/>
      <c r="BZ113" s="323"/>
      <c r="CA113" s="323"/>
      <c r="CB113" s="323"/>
    </row>
    <row r="114" spans="1:80" ht="14.2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</row>
    <row r="115" spans="1:80" ht="35.25" customHeight="1" x14ac:dyDescent="0.25">
      <c r="A115" s="10" t="s">
        <v>23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325" t="s">
        <v>453</v>
      </c>
      <c r="AI115" s="325"/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25"/>
      <c r="AZ115" s="325"/>
      <c r="BA115" s="325"/>
      <c r="BB115" s="325"/>
      <c r="BC115" s="325"/>
      <c r="BD115" s="325"/>
      <c r="BE115" s="325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5"/>
      <c r="BQ115" s="325"/>
      <c r="BR115" s="325"/>
      <c r="BS115" s="325"/>
      <c r="BT115" s="325"/>
      <c r="BU115" s="325"/>
      <c r="BV115" s="325"/>
      <c r="BW115" s="325"/>
      <c r="BX115" s="325"/>
      <c r="BY115" s="325"/>
      <c r="BZ115" s="325"/>
      <c r="CA115" s="325"/>
      <c r="CB115" s="325"/>
    </row>
    <row r="116" spans="1:80" ht="14.25" customHeight="1" x14ac:dyDescent="0.25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</row>
    <row r="117" spans="1:80" ht="16.5" customHeight="1" x14ac:dyDescent="0.2">
      <c r="A117" s="294" t="s">
        <v>456</v>
      </c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</row>
    <row r="118" spans="1:80" ht="11.4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</row>
    <row r="119" spans="1:80" ht="16.149999999999999" customHeight="1" x14ac:dyDescent="0.2">
      <c r="A119" s="375" t="s">
        <v>25</v>
      </c>
      <c r="B119" s="376"/>
      <c r="C119" s="376"/>
      <c r="D119" s="377"/>
      <c r="E119" s="375" t="s">
        <v>26</v>
      </c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  <c r="AS119" s="376"/>
      <c r="AT119" s="377"/>
      <c r="AU119" s="375" t="s">
        <v>78</v>
      </c>
      <c r="AV119" s="376"/>
      <c r="AW119" s="376"/>
      <c r="AX119" s="376"/>
      <c r="AY119" s="376"/>
      <c r="AZ119" s="376"/>
      <c r="BA119" s="376"/>
      <c r="BB119" s="376"/>
      <c r="BC119" s="377"/>
      <c r="BD119" s="385" t="s">
        <v>79</v>
      </c>
      <c r="BE119" s="386"/>
      <c r="BF119" s="386"/>
      <c r="BG119" s="386"/>
      <c r="BH119" s="386"/>
      <c r="BI119" s="386"/>
      <c r="BJ119" s="386"/>
      <c r="BK119" s="386"/>
      <c r="BL119" s="386"/>
      <c r="BM119" s="386"/>
      <c r="BN119" s="386"/>
      <c r="BO119" s="386"/>
      <c r="BP119" s="386"/>
      <c r="BQ119" s="386"/>
      <c r="BR119" s="386"/>
      <c r="BS119" s="386"/>
      <c r="BT119" s="386"/>
      <c r="BU119" s="386"/>
      <c r="BV119" s="386"/>
      <c r="BW119" s="386"/>
      <c r="BX119" s="386"/>
      <c r="BY119" s="386"/>
      <c r="BZ119" s="386"/>
      <c r="CA119" s="386"/>
      <c r="CB119" s="387"/>
    </row>
    <row r="120" spans="1:80" ht="17.25" customHeight="1" x14ac:dyDescent="0.2">
      <c r="A120" s="378"/>
      <c r="B120" s="379"/>
      <c r="C120" s="379"/>
      <c r="D120" s="380"/>
      <c r="E120" s="378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80"/>
      <c r="AU120" s="378"/>
      <c r="AV120" s="379"/>
      <c r="AW120" s="379"/>
      <c r="AX120" s="379"/>
      <c r="AY120" s="379"/>
      <c r="AZ120" s="379"/>
      <c r="BA120" s="379"/>
      <c r="BB120" s="379"/>
      <c r="BC120" s="380"/>
      <c r="BD120" s="375" t="s">
        <v>201</v>
      </c>
      <c r="BE120" s="376"/>
      <c r="BF120" s="376"/>
      <c r="BG120" s="376"/>
      <c r="BH120" s="376"/>
      <c r="BI120" s="376"/>
      <c r="BJ120" s="376"/>
      <c r="BK120" s="376"/>
      <c r="BL120" s="376"/>
      <c r="BM120" s="377"/>
      <c r="BN120" s="385" t="s">
        <v>199</v>
      </c>
      <c r="BO120" s="386"/>
      <c r="BP120" s="386"/>
      <c r="BQ120" s="386"/>
      <c r="BR120" s="386"/>
      <c r="BS120" s="386"/>
      <c r="BT120" s="386"/>
      <c r="BU120" s="386"/>
      <c r="BV120" s="386"/>
      <c r="BW120" s="386"/>
      <c r="BX120" s="386"/>
      <c r="BY120" s="386"/>
      <c r="BZ120" s="386"/>
      <c r="CA120" s="386"/>
      <c r="CB120" s="387"/>
    </row>
    <row r="121" spans="1:80" ht="17.25" customHeight="1" x14ac:dyDescent="0.2">
      <c r="A121" s="381"/>
      <c r="B121" s="382"/>
      <c r="C121" s="382"/>
      <c r="D121" s="383"/>
      <c r="E121" s="381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3"/>
      <c r="AU121" s="381"/>
      <c r="AV121" s="382"/>
      <c r="AW121" s="382"/>
      <c r="AX121" s="382"/>
      <c r="AY121" s="382"/>
      <c r="AZ121" s="382"/>
      <c r="BA121" s="382"/>
      <c r="BB121" s="382"/>
      <c r="BC121" s="383"/>
      <c r="BD121" s="381"/>
      <c r="BE121" s="382"/>
      <c r="BF121" s="382"/>
      <c r="BG121" s="382"/>
      <c r="BH121" s="382"/>
      <c r="BI121" s="382"/>
      <c r="BJ121" s="382"/>
      <c r="BK121" s="382"/>
      <c r="BL121" s="382"/>
      <c r="BM121" s="383"/>
      <c r="BN121" s="385" t="s">
        <v>394</v>
      </c>
      <c r="BO121" s="386"/>
      <c r="BP121" s="386"/>
      <c r="BQ121" s="386"/>
      <c r="BR121" s="386"/>
      <c r="BS121" s="386"/>
      <c r="BT121" s="386"/>
      <c r="BU121" s="386"/>
      <c r="BV121" s="387"/>
      <c r="BW121" s="385" t="s">
        <v>415</v>
      </c>
      <c r="BX121" s="386"/>
      <c r="BY121" s="386"/>
      <c r="BZ121" s="386"/>
      <c r="CA121" s="386"/>
      <c r="CB121" s="386"/>
    </row>
    <row r="122" spans="1:80" ht="14.45" customHeight="1" x14ac:dyDescent="0.2">
      <c r="A122" s="401">
        <v>1</v>
      </c>
      <c r="B122" s="402"/>
      <c r="C122" s="402"/>
      <c r="D122" s="403"/>
      <c r="E122" s="401">
        <v>2</v>
      </c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2"/>
      <c r="AQ122" s="402"/>
      <c r="AR122" s="402"/>
      <c r="AS122" s="402"/>
      <c r="AT122" s="403"/>
      <c r="AU122" s="401">
        <v>3</v>
      </c>
      <c r="AV122" s="402"/>
      <c r="AW122" s="402"/>
      <c r="AX122" s="402"/>
      <c r="AY122" s="402"/>
      <c r="AZ122" s="402"/>
      <c r="BA122" s="402"/>
      <c r="BB122" s="402"/>
      <c r="BC122" s="403"/>
      <c r="BD122" s="401">
        <v>4</v>
      </c>
      <c r="BE122" s="402"/>
      <c r="BF122" s="402"/>
      <c r="BG122" s="402"/>
      <c r="BH122" s="402"/>
      <c r="BI122" s="402"/>
      <c r="BJ122" s="402"/>
      <c r="BK122" s="402"/>
      <c r="BL122" s="402"/>
      <c r="BM122" s="403"/>
      <c r="BN122" s="401">
        <v>5</v>
      </c>
      <c r="BO122" s="402"/>
      <c r="BP122" s="402"/>
      <c r="BQ122" s="402"/>
      <c r="BR122" s="402"/>
      <c r="BS122" s="402"/>
      <c r="BT122" s="402"/>
      <c r="BU122" s="402"/>
      <c r="BV122" s="403"/>
      <c r="BW122" s="401">
        <v>6</v>
      </c>
      <c r="BX122" s="402"/>
      <c r="BY122" s="402"/>
      <c r="BZ122" s="402"/>
      <c r="CA122" s="402"/>
      <c r="CB122" s="403"/>
    </row>
    <row r="123" spans="1:80" ht="15" customHeight="1" x14ac:dyDescent="0.2">
      <c r="A123" s="474" t="s">
        <v>108</v>
      </c>
      <c r="B123" s="475"/>
      <c r="C123" s="475"/>
      <c r="D123" s="476"/>
      <c r="E123" s="418" t="s">
        <v>454</v>
      </c>
      <c r="F123" s="724"/>
      <c r="G123" s="724"/>
      <c r="H123" s="724"/>
      <c r="I123" s="724"/>
      <c r="J123" s="724"/>
      <c r="K123" s="724"/>
      <c r="L123" s="724"/>
      <c r="M123" s="724"/>
      <c r="N123" s="724"/>
      <c r="O123" s="724"/>
      <c r="P123" s="724"/>
      <c r="Q123" s="724"/>
      <c r="R123" s="724"/>
      <c r="S123" s="724"/>
      <c r="T123" s="724"/>
      <c r="U123" s="724"/>
      <c r="V123" s="724"/>
      <c r="W123" s="724"/>
      <c r="X123" s="724"/>
      <c r="Y123" s="724"/>
      <c r="Z123" s="724"/>
      <c r="AA123" s="724"/>
      <c r="AB123" s="724"/>
      <c r="AC123" s="724"/>
      <c r="AD123" s="724"/>
      <c r="AE123" s="724"/>
      <c r="AF123" s="724"/>
      <c r="AG123" s="724"/>
      <c r="AH123" s="724"/>
      <c r="AI123" s="724"/>
      <c r="AJ123" s="724"/>
      <c r="AK123" s="724"/>
      <c r="AL123" s="724"/>
      <c r="AM123" s="724"/>
      <c r="AN123" s="724"/>
      <c r="AO123" s="724"/>
      <c r="AP123" s="724"/>
      <c r="AQ123" s="724"/>
      <c r="AR123" s="724"/>
      <c r="AS123" s="724"/>
      <c r="AT123" s="725"/>
      <c r="AU123" s="421">
        <v>1</v>
      </c>
      <c r="AV123" s="726"/>
      <c r="AW123" s="726"/>
      <c r="AX123" s="726"/>
      <c r="AY123" s="726"/>
      <c r="AZ123" s="726"/>
      <c r="BA123" s="726"/>
      <c r="BB123" s="726"/>
      <c r="BC123" s="727"/>
      <c r="BD123" s="583">
        <v>202381</v>
      </c>
      <c r="BE123" s="584"/>
      <c r="BF123" s="584"/>
      <c r="BG123" s="584"/>
      <c r="BH123" s="584"/>
      <c r="BI123" s="584"/>
      <c r="BJ123" s="584"/>
      <c r="BK123" s="584"/>
      <c r="BL123" s="584"/>
      <c r="BM123" s="585"/>
      <c r="BN123" s="583">
        <v>0</v>
      </c>
      <c r="BO123" s="584"/>
      <c r="BP123" s="584"/>
      <c r="BQ123" s="584"/>
      <c r="BR123" s="584"/>
      <c r="BS123" s="584"/>
      <c r="BT123" s="584"/>
      <c r="BU123" s="584"/>
      <c r="BV123" s="585"/>
      <c r="BW123" s="583">
        <v>0</v>
      </c>
      <c r="BX123" s="584"/>
      <c r="BY123" s="584"/>
      <c r="BZ123" s="584"/>
      <c r="CA123" s="584"/>
      <c r="CB123" s="585"/>
    </row>
    <row r="124" spans="1:80" ht="15" customHeight="1" x14ac:dyDescent="0.2">
      <c r="A124" s="580"/>
      <c r="B124" s="581"/>
      <c r="C124" s="581"/>
      <c r="D124" s="582"/>
      <c r="E124" s="412" t="s">
        <v>31</v>
      </c>
      <c r="F124" s="720"/>
      <c r="G124" s="720"/>
      <c r="H124" s="720"/>
      <c r="I124" s="720"/>
      <c r="J124" s="720"/>
      <c r="K124" s="720"/>
      <c r="L124" s="720"/>
      <c r="M124" s="720"/>
      <c r="N124" s="720"/>
      <c r="O124" s="720"/>
      <c r="P124" s="720"/>
      <c r="Q124" s="720"/>
      <c r="R124" s="720"/>
      <c r="S124" s="720"/>
      <c r="T124" s="720"/>
      <c r="U124" s="720"/>
      <c r="V124" s="720"/>
      <c r="W124" s="720"/>
      <c r="X124" s="720"/>
      <c r="Y124" s="720"/>
      <c r="Z124" s="720"/>
      <c r="AA124" s="720"/>
      <c r="AB124" s="720"/>
      <c r="AC124" s="720"/>
      <c r="AD124" s="720"/>
      <c r="AE124" s="720"/>
      <c r="AF124" s="720"/>
      <c r="AG124" s="720"/>
      <c r="AH124" s="720"/>
      <c r="AI124" s="720"/>
      <c r="AJ124" s="720"/>
      <c r="AK124" s="720"/>
      <c r="AL124" s="720"/>
      <c r="AM124" s="720"/>
      <c r="AN124" s="720"/>
      <c r="AO124" s="720"/>
      <c r="AP124" s="720"/>
      <c r="AQ124" s="720"/>
      <c r="AR124" s="720"/>
      <c r="AS124" s="720"/>
      <c r="AT124" s="721"/>
      <c r="AU124" s="415" t="s">
        <v>5</v>
      </c>
      <c r="AV124" s="722"/>
      <c r="AW124" s="722"/>
      <c r="AX124" s="722"/>
      <c r="AY124" s="722"/>
      <c r="AZ124" s="722"/>
      <c r="BA124" s="722"/>
      <c r="BB124" s="722"/>
      <c r="BC124" s="723"/>
      <c r="BD124" s="586">
        <f>BD123</f>
        <v>202381</v>
      </c>
      <c r="BE124" s="587"/>
      <c r="BF124" s="587"/>
      <c r="BG124" s="587"/>
      <c r="BH124" s="587"/>
      <c r="BI124" s="587"/>
      <c r="BJ124" s="587"/>
      <c r="BK124" s="587"/>
      <c r="BL124" s="587"/>
      <c r="BM124" s="588"/>
      <c r="BN124" s="586">
        <f>SUM(BN123:BN123)</f>
        <v>0</v>
      </c>
      <c r="BO124" s="587"/>
      <c r="BP124" s="587"/>
      <c r="BQ124" s="587"/>
      <c r="BR124" s="587"/>
      <c r="BS124" s="587"/>
      <c r="BT124" s="587"/>
      <c r="BU124" s="587"/>
      <c r="BV124" s="588"/>
      <c r="BW124" s="586">
        <f>SUM(BW123:BW123)</f>
        <v>0</v>
      </c>
      <c r="BX124" s="587"/>
      <c r="BY124" s="587"/>
      <c r="BZ124" s="587"/>
      <c r="CA124" s="587"/>
      <c r="CB124" s="587"/>
    </row>
    <row r="125" spans="1:80" ht="15" customHeight="1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37"/>
      <c r="AV125" s="37"/>
      <c r="AW125" s="37"/>
      <c r="AX125" s="37"/>
      <c r="AY125" s="37"/>
      <c r="AZ125" s="37"/>
      <c r="BA125" s="37"/>
      <c r="BB125" s="37"/>
      <c r="BC125" s="3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</row>
    <row r="126" spans="1:80" ht="14.25" x14ac:dyDescent="0.2">
      <c r="A126" s="352" t="s">
        <v>84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2"/>
      <c r="AY126" s="352"/>
      <c r="AZ126" s="352"/>
      <c r="BA126" s="352"/>
      <c r="BB126" s="352"/>
      <c r="BC126" s="352"/>
      <c r="BD126" s="352"/>
      <c r="BE126" s="352"/>
      <c r="BF126" s="352"/>
      <c r="BG126" s="352"/>
      <c r="BH126" s="352"/>
      <c r="BI126" s="352"/>
      <c r="BJ126" s="352"/>
      <c r="BK126" s="352"/>
      <c r="BL126" s="352"/>
      <c r="BM126" s="352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  <c r="BX126" s="352"/>
      <c r="BY126" s="352"/>
      <c r="BZ126" s="352"/>
      <c r="CA126" s="352"/>
      <c r="CB126" s="352"/>
    </row>
    <row r="127" spans="1:80" ht="14.2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</row>
    <row r="128" spans="1:80" ht="14.25" x14ac:dyDescent="0.2">
      <c r="A128" s="339" t="s">
        <v>19</v>
      </c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23" t="s">
        <v>467</v>
      </c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323"/>
      <c r="BU128" s="323"/>
      <c r="BV128" s="323"/>
      <c r="BW128" s="323"/>
      <c r="BX128" s="323"/>
      <c r="BY128" s="323"/>
      <c r="BZ128" s="323"/>
      <c r="CA128" s="323"/>
      <c r="CB128" s="323"/>
    </row>
    <row r="129" spans="1:80" ht="8.2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</row>
    <row r="130" spans="1:80" ht="14.25" x14ac:dyDescent="0.2">
      <c r="A130" s="10" t="s">
        <v>21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323" t="s">
        <v>462</v>
      </c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323"/>
      <c r="BX130" s="323"/>
      <c r="BY130" s="323"/>
      <c r="BZ130" s="323"/>
      <c r="CA130" s="323"/>
      <c r="CB130" s="323"/>
    </row>
    <row r="131" spans="1:80" ht="62.25" customHeight="1" x14ac:dyDescent="0.25">
      <c r="A131" s="10" t="s">
        <v>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719" t="s">
        <v>463</v>
      </c>
      <c r="AI131" s="719"/>
      <c r="AJ131" s="719"/>
      <c r="AK131" s="719"/>
      <c r="AL131" s="719"/>
      <c r="AM131" s="719"/>
      <c r="AN131" s="719"/>
      <c r="AO131" s="719"/>
      <c r="AP131" s="719"/>
      <c r="AQ131" s="719"/>
      <c r="AR131" s="719"/>
      <c r="AS131" s="719"/>
      <c r="AT131" s="719"/>
      <c r="AU131" s="719"/>
      <c r="AV131" s="719"/>
      <c r="AW131" s="719"/>
      <c r="AX131" s="719"/>
      <c r="AY131" s="719"/>
      <c r="AZ131" s="719"/>
      <c r="BA131" s="719"/>
      <c r="BB131" s="719"/>
      <c r="BC131" s="719"/>
      <c r="BD131" s="719"/>
      <c r="BE131" s="719"/>
      <c r="BF131" s="719"/>
      <c r="BG131" s="719"/>
      <c r="BH131" s="719"/>
      <c r="BI131" s="719"/>
      <c r="BJ131" s="719"/>
      <c r="BK131" s="719"/>
      <c r="BL131" s="719"/>
      <c r="BM131" s="719"/>
      <c r="BN131" s="719"/>
      <c r="BO131" s="719"/>
      <c r="BP131" s="719"/>
      <c r="BQ131" s="719"/>
      <c r="BR131" s="719"/>
      <c r="BS131" s="719"/>
      <c r="BT131" s="719"/>
      <c r="BU131" s="719"/>
      <c r="BV131" s="719"/>
      <c r="BW131" s="719"/>
      <c r="BX131" s="719"/>
      <c r="BY131" s="719"/>
      <c r="BZ131" s="719"/>
      <c r="CA131" s="719"/>
      <c r="CB131" s="719"/>
    </row>
    <row r="132" spans="1:80" ht="15" customHeight="1" x14ac:dyDescent="0.25">
      <c r="A132" s="1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</row>
    <row r="133" spans="1:80" ht="21.75" customHeight="1" x14ac:dyDescent="0.2">
      <c r="A133" s="294" t="s">
        <v>466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4"/>
      <c r="BJ133" s="294"/>
      <c r="BK133" s="294"/>
      <c r="BL133" s="294"/>
      <c r="BM133" s="294"/>
      <c r="BN133" s="294"/>
      <c r="BO133" s="294"/>
      <c r="BP133" s="294"/>
      <c r="BQ133" s="294"/>
      <c r="BR133" s="294"/>
      <c r="BS133" s="294"/>
      <c r="BT133" s="294"/>
      <c r="BU133" s="294"/>
      <c r="BV133" s="294"/>
      <c r="BW133" s="294"/>
      <c r="BX133" s="294"/>
      <c r="BY133" s="294"/>
      <c r="BZ133" s="294"/>
      <c r="CA133" s="294"/>
      <c r="CB133" s="294"/>
    </row>
    <row r="134" spans="1:80" ht="12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</row>
    <row r="135" spans="1:80" x14ac:dyDescent="0.2">
      <c r="A135" s="375" t="s">
        <v>25</v>
      </c>
      <c r="B135" s="376"/>
      <c r="C135" s="376"/>
      <c r="D135" s="377"/>
      <c r="E135" s="359" t="s">
        <v>26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359" t="s">
        <v>50</v>
      </c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359" t="s">
        <v>51</v>
      </c>
      <c r="AX135" s="199"/>
      <c r="AY135" s="199"/>
      <c r="AZ135" s="199"/>
      <c r="BA135" s="199"/>
      <c r="BB135" s="199"/>
      <c r="BC135" s="199"/>
      <c r="BD135" s="199"/>
      <c r="BE135" s="359" t="s">
        <v>52</v>
      </c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</row>
    <row r="136" spans="1:80" x14ac:dyDescent="0.2">
      <c r="A136" s="378"/>
      <c r="B136" s="379"/>
      <c r="C136" s="379"/>
      <c r="D136" s="380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</row>
    <row r="137" spans="1:80" ht="15" x14ac:dyDescent="0.2">
      <c r="A137" s="378"/>
      <c r="B137" s="379"/>
      <c r="C137" s="379"/>
      <c r="D137" s="380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359" t="s">
        <v>201</v>
      </c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359" t="s">
        <v>199</v>
      </c>
      <c r="BP137" s="199"/>
      <c r="BQ137" s="199"/>
      <c r="BR137" s="199"/>
      <c r="BS137" s="199"/>
      <c r="BT137" s="199"/>
      <c r="BU137" s="199"/>
      <c r="BV137" s="199"/>
      <c r="BW137" s="199"/>
      <c r="BX137" s="199"/>
      <c r="BY137" s="199"/>
      <c r="BZ137" s="199"/>
      <c r="CA137" s="199"/>
      <c r="CB137" s="199"/>
    </row>
    <row r="138" spans="1:80" x14ac:dyDescent="0.2">
      <c r="A138" s="381"/>
      <c r="B138" s="382"/>
      <c r="C138" s="382"/>
      <c r="D138" s="383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385" t="s">
        <v>394</v>
      </c>
      <c r="BP138" s="386"/>
      <c r="BQ138" s="386"/>
      <c r="BR138" s="386"/>
      <c r="BS138" s="386"/>
      <c r="BT138" s="386"/>
      <c r="BU138" s="386"/>
      <c r="BV138" s="387"/>
      <c r="BW138" s="385" t="s">
        <v>415</v>
      </c>
      <c r="BX138" s="386"/>
      <c r="BY138" s="386"/>
      <c r="BZ138" s="386"/>
      <c r="CA138" s="386"/>
      <c r="CB138" s="386"/>
    </row>
    <row r="139" spans="1:80" ht="15" x14ac:dyDescent="0.2">
      <c r="A139" s="401">
        <v>1</v>
      </c>
      <c r="B139" s="402"/>
      <c r="C139" s="402"/>
      <c r="D139" s="403"/>
      <c r="E139" s="357">
        <v>2</v>
      </c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357">
        <v>3</v>
      </c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404">
        <v>4</v>
      </c>
      <c r="AX139" s="405"/>
      <c r="AY139" s="405"/>
      <c r="AZ139" s="405"/>
      <c r="BA139" s="405"/>
      <c r="BB139" s="405"/>
      <c r="BC139" s="405"/>
      <c r="BD139" s="406"/>
      <c r="BE139" s="404">
        <v>5</v>
      </c>
      <c r="BF139" s="405"/>
      <c r="BG139" s="405"/>
      <c r="BH139" s="405"/>
      <c r="BI139" s="405"/>
      <c r="BJ139" s="405"/>
      <c r="BK139" s="405"/>
      <c r="BL139" s="405"/>
      <c r="BM139" s="405"/>
      <c r="BN139" s="406"/>
      <c r="BO139" s="404">
        <v>6</v>
      </c>
      <c r="BP139" s="405"/>
      <c r="BQ139" s="405"/>
      <c r="BR139" s="405"/>
      <c r="BS139" s="405"/>
      <c r="BT139" s="405"/>
      <c r="BU139" s="405"/>
      <c r="BV139" s="406"/>
      <c r="BW139" s="404">
        <v>7</v>
      </c>
      <c r="BX139" s="405"/>
      <c r="BY139" s="405"/>
      <c r="BZ139" s="405"/>
      <c r="CA139" s="405"/>
      <c r="CB139" s="406"/>
    </row>
    <row r="140" spans="1:80" ht="15" x14ac:dyDescent="0.25">
      <c r="A140" s="398" t="s">
        <v>108</v>
      </c>
      <c r="B140" s="399"/>
      <c r="C140" s="399"/>
      <c r="D140" s="400"/>
      <c r="E140" s="407" t="s">
        <v>464</v>
      </c>
      <c r="F140" s="408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8"/>
      <c r="R140" s="408"/>
      <c r="S140" s="408"/>
      <c r="T140" s="408"/>
      <c r="U140" s="408"/>
      <c r="V140" s="408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408"/>
      <c r="AI140" s="409" t="s">
        <v>54</v>
      </c>
      <c r="AJ140" s="410"/>
      <c r="AK140" s="410"/>
      <c r="AL140" s="410"/>
      <c r="AM140" s="410"/>
      <c r="AN140" s="410"/>
      <c r="AO140" s="410"/>
      <c r="AP140" s="410"/>
      <c r="AQ140" s="410"/>
      <c r="AR140" s="410"/>
      <c r="AS140" s="410"/>
      <c r="AT140" s="410"/>
      <c r="AU140" s="410"/>
      <c r="AV140" s="410"/>
      <c r="AW140" s="358">
        <v>12</v>
      </c>
      <c r="AX140" s="390"/>
      <c r="AY140" s="390"/>
      <c r="AZ140" s="390"/>
      <c r="BA140" s="390"/>
      <c r="BB140" s="390"/>
      <c r="BC140" s="390"/>
      <c r="BD140" s="390"/>
      <c r="BE140" s="717">
        <v>1903154.32</v>
      </c>
      <c r="BF140" s="718"/>
      <c r="BG140" s="718"/>
      <c r="BH140" s="718"/>
      <c r="BI140" s="718"/>
      <c r="BJ140" s="718"/>
      <c r="BK140" s="718"/>
      <c r="BL140" s="718"/>
      <c r="BM140" s="718"/>
      <c r="BN140" s="718"/>
      <c r="BO140" s="340"/>
      <c r="BP140" s="427"/>
      <c r="BQ140" s="427"/>
      <c r="BR140" s="427"/>
      <c r="BS140" s="427"/>
      <c r="BT140" s="427"/>
      <c r="BU140" s="427"/>
      <c r="BV140" s="427"/>
      <c r="BW140" s="340"/>
      <c r="BX140" s="427"/>
      <c r="BY140" s="427"/>
      <c r="BZ140" s="427"/>
      <c r="CA140" s="427"/>
      <c r="CB140" s="427"/>
    </row>
    <row r="141" spans="1:80" ht="15" x14ac:dyDescent="0.25">
      <c r="A141" s="398"/>
      <c r="B141" s="399"/>
      <c r="C141" s="399"/>
      <c r="D141" s="400"/>
      <c r="E141" s="446" t="s">
        <v>31</v>
      </c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  <c r="AE141" s="447"/>
      <c r="AF141" s="447"/>
      <c r="AG141" s="447"/>
      <c r="AH141" s="447"/>
      <c r="AI141" s="448" t="s">
        <v>5</v>
      </c>
      <c r="AJ141" s="632"/>
      <c r="AK141" s="632"/>
      <c r="AL141" s="632"/>
      <c r="AM141" s="632"/>
      <c r="AN141" s="632"/>
      <c r="AO141" s="632"/>
      <c r="AP141" s="632"/>
      <c r="AQ141" s="632"/>
      <c r="AR141" s="632"/>
      <c r="AS141" s="632"/>
      <c r="AT141" s="632"/>
      <c r="AU141" s="632"/>
      <c r="AV141" s="632"/>
      <c r="AW141" s="450" t="s">
        <v>5</v>
      </c>
      <c r="AX141" s="435"/>
      <c r="AY141" s="435"/>
      <c r="AZ141" s="435"/>
      <c r="BA141" s="435"/>
      <c r="BB141" s="435"/>
      <c r="BC141" s="435"/>
      <c r="BD141" s="435" t="s">
        <v>5</v>
      </c>
      <c r="BE141" s="411">
        <f>BE140</f>
        <v>1903154.32</v>
      </c>
      <c r="BF141" s="451"/>
      <c r="BG141" s="451"/>
      <c r="BH141" s="451"/>
      <c r="BI141" s="451"/>
      <c r="BJ141" s="451"/>
      <c r="BK141" s="451"/>
      <c r="BL141" s="451"/>
      <c r="BM141" s="451"/>
      <c r="BN141" s="451" t="e">
        <f>SUM(#REF!)</f>
        <v>#REF!</v>
      </c>
      <c r="BO141" s="411">
        <f>SUM(BO140)</f>
        <v>0</v>
      </c>
      <c r="BP141" s="451"/>
      <c r="BQ141" s="451"/>
      <c r="BR141" s="451"/>
      <c r="BS141" s="451"/>
      <c r="BT141" s="451"/>
      <c r="BU141" s="451"/>
      <c r="BV141" s="451"/>
      <c r="BW141" s="411">
        <f>SUM(BW140)</f>
        <v>0</v>
      </c>
      <c r="BX141" s="451"/>
      <c r="BY141" s="451"/>
      <c r="BZ141" s="451"/>
      <c r="CA141" s="451"/>
      <c r="CB141" s="451"/>
    </row>
    <row r="142" spans="1:80" ht="15" x14ac:dyDescent="0.25">
      <c r="A142" s="21"/>
      <c r="B142" s="21"/>
      <c r="C142" s="21"/>
      <c r="D142" s="21"/>
      <c r="E142" s="47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37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23"/>
      <c r="AX142" s="39"/>
      <c r="AY142" s="39"/>
      <c r="AZ142" s="39"/>
      <c r="BA142" s="39"/>
      <c r="BB142" s="39"/>
      <c r="BC142" s="39"/>
      <c r="BD142" s="39"/>
      <c r="BE142" s="117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7"/>
      <c r="BP142" s="118"/>
      <c r="BQ142" s="118"/>
      <c r="BR142" s="118"/>
      <c r="BS142" s="118"/>
      <c r="BT142" s="118"/>
      <c r="BU142" s="118"/>
      <c r="BV142" s="118"/>
      <c r="BW142" s="117"/>
      <c r="BX142" s="118"/>
      <c r="BY142" s="118"/>
      <c r="BZ142" s="118"/>
      <c r="CA142" s="118"/>
      <c r="CB142" s="118"/>
    </row>
    <row r="143" spans="1:80" ht="14.25" x14ac:dyDescent="0.2">
      <c r="A143" s="339" t="s">
        <v>19</v>
      </c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23" t="s">
        <v>468</v>
      </c>
      <c r="AF143" s="323"/>
      <c r="AG143" s="323"/>
      <c r="AH143" s="323"/>
      <c r="AI143" s="323"/>
      <c r="AJ143" s="323"/>
      <c r="AK143" s="323"/>
      <c r="AL143" s="323"/>
      <c r="AM143" s="323"/>
      <c r="AN143" s="323"/>
      <c r="AO143" s="323"/>
      <c r="AP143" s="323"/>
      <c r="AQ143" s="323"/>
      <c r="AR143" s="323"/>
      <c r="AS143" s="323"/>
      <c r="AT143" s="323"/>
      <c r="AU143" s="323"/>
      <c r="AV143" s="323"/>
      <c r="AW143" s="323"/>
      <c r="AX143" s="323"/>
      <c r="AY143" s="323"/>
      <c r="AZ143" s="323"/>
      <c r="BA143" s="323"/>
      <c r="BB143" s="323"/>
      <c r="BC143" s="323"/>
      <c r="BD143" s="323"/>
      <c r="BE143" s="323"/>
      <c r="BF143" s="323"/>
      <c r="BG143" s="323"/>
      <c r="BH143" s="323"/>
      <c r="BI143" s="323"/>
      <c r="BJ143" s="323"/>
      <c r="BK143" s="323"/>
      <c r="BL143" s="323"/>
      <c r="BM143" s="323"/>
      <c r="BN143" s="323"/>
      <c r="BO143" s="323"/>
      <c r="BP143" s="323"/>
      <c r="BQ143" s="323"/>
      <c r="BR143" s="323"/>
      <c r="BS143" s="323"/>
      <c r="BT143" s="323"/>
      <c r="BU143" s="323"/>
      <c r="BV143" s="323"/>
      <c r="BW143" s="323"/>
      <c r="BX143" s="323"/>
      <c r="BY143" s="323"/>
      <c r="BZ143" s="323"/>
      <c r="CA143" s="323"/>
      <c r="CB143" s="323"/>
    </row>
    <row r="144" spans="1:80" ht="8.2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</row>
    <row r="145" spans="1:82" ht="14.25" x14ac:dyDescent="0.2">
      <c r="A145" s="10" t="s">
        <v>21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323" t="s">
        <v>462</v>
      </c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23"/>
      <c r="BL145" s="323"/>
      <c r="BM145" s="323"/>
      <c r="BN145" s="323"/>
      <c r="BO145" s="323"/>
      <c r="BP145" s="323"/>
      <c r="BQ145" s="323"/>
      <c r="BR145" s="323"/>
      <c r="BS145" s="323"/>
      <c r="BT145" s="323"/>
      <c r="BU145" s="323"/>
      <c r="BV145" s="323"/>
      <c r="BW145" s="323"/>
      <c r="BX145" s="323"/>
      <c r="BY145" s="323"/>
      <c r="BZ145" s="323"/>
      <c r="CA145" s="323"/>
      <c r="CB145" s="323"/>
    </row>
    <row r="146" spans="1:82" ht="74.25" customHeight="1" x14ac:dyDescent="0.25">
      <c r="A146" s="10" t="s">
        <v>23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719" t="s">
        <v>488</v>
      </c>
      <c r="AI146" s="719"/>
      <c r="AJ146" s="719"/>
      <c r="AK146" s="719"/>
      <c r="AL146" s="719"/>
      <c r="AM146" s="719"/>
      <c r="AN146" s="719"/>
      <c r="AO146" s="719"/>
      <c r="AP146" s="719"/>
      <c r="AQ146" s="719"/>
      <c r="AR146" s="719"/>
      <c r="AS146" s="719"/>
      <c r="AT146" s="719"/>
      <c r="AU146" s="719"/>
      <c r="AV146" s="719"/>
      <c r="AW146" s="719"/>
      <c r="AX146" s="719"/>
      <c r="AY146" s="719"/>
      <c r="AZ146" s="719"/>
      <c r="BA146" s="719"/>
      <c r="BB146" s="719"/>
      <c r="BC146" s="719"/>
      <c r="BD146" s="719"/>
      <c r="BE146" s="719"/>
      <c r="BF146" s="719"/>
      <c r="BG146" s="719"/>
      <c r="BH146" s="719"/>
      <c r="BI146" s="719"/>
      <c r="BJ146" s="719"/>
      <c r="BK146" s="719"/>
      <c r="BL146" s="719"/>
      <c r="BM146" s="719"/>
      <c r="BN146" s="719"/>
      <c r="BO146" s="719"/>
      <c r="BP146" s="719"/>
      <c r="BQ146" s="719"/>
      <c r="BR146" s="719"/>
      <c r="BS146" s="719"/>
      <c r="BT146" s="719"/>
      <c r="BU146" s="719"/>
      <c r="BV146" s="719"/>
      <c r="BW146" s="719"/>
      <c r="BX146" s="719"/>
      <c r="BY146" s="719"/>
      <c r="BZ146" s="719"/>
      <c r="CA146" s="719"/>
      <c r="CB146" s="719"/>
    </row>
    <row r="147" spans="1:82" ht="12.75" customHeight="1" x14ac:dyDescent="0.2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</row>
    <row r="148" spans="1:82" ht="21.75" customHeight="1" x14ac:dyDescent="0.2">
      <c r="A148" s="294" t="s">
        <v>465</v>
      </c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J148" s="294"/>
      <c r="BK148" s="294"/>
      <c r="BL148" s="294"/>
      <c r="BM148" s="294"/>
      <c r="BN148" s="294"/>
      <c r="BO148" s="294"/>
      <c r="BP148" s="294"/>
      <c r="BQ148" s="294"/>
      <c r="BR148" s="294"/>
      <c r="BS148" s="294"/>
      <c r="BT148" s="294"/>
      <c r="BU148" s="294"/>
      <c r="BV148" s="294"/>
      <c r="BW148" s="294"/>
      <c r="BX148" s="294"/>
      <c r="BY148" s="294"/>
      <c r="BZ148" s="294"/>
      <c r="CA148" s="294"/>
      <c r="CB148" s="294"/>
    </row>
    <row r="149" spans="1:82" ht="12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</row>
    <row r="150" spans="1:82" x14ac:dyDescent="0.2">
      <c r="A150" s="375" t="s">
        <v>25</v>
      </c>
      <c r="B150" s="376"/>
      <c r="C150" s="376"/>
      <c r="D150" s="377"/>
      <c r="E150" s="359" t="s">
        <v>26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359" t="s">
        <v>50</v>
      </c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359" t="s">
        <v>51</v>
      </c>
      <c r="AX150" s="199"/>
      <c r="AY150" s="199"/>
      <c r="AZ150" s="199"/>
      <c r="BA150" s="199"/>
      <c r="BB150" s="199"/>
      <c r="BC150" s="199"/>
      <c r="BD150" s="199"/>
      <c r="BE150" s="359" t="s">
        <v>52</v>
      </c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</row>
    <row r="151" spans="1:82" x14ac:dyDescent="0.2">
      <c r="A151" s="378"/>
      <c r="B151" s="379"/>
      <c r="C151" s="379"/>
      <c r="D151" s="380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</row>
    <row r="152" spans="1:82" ht="15" x14ac:dyDescent="0.2">
      <c r="A152" s="378"/>
      <c r="B152" s="379"/>
      <c r="C152" s="379"/>
      <c r="D152" s="380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359" t="s">
        <v>201</v>
      </c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359" t="s">
        <v>199</v>
      </c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</row>
    <row r="153" spans="1:82" x14ac:dyDescent="0.2">
      <c r="A153" s="381"/>
      <c r="B153" s="382"/>
      <c r="C153" s="382"/>
      <c r="D153" s="383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385" t="s">
        <v>394</v>
      </c>
      <c r="BP153" s="386"/>
      <c r="BQ153" s="386"/>
      <c r="BR153" s="386"/>
      <c r="BS153" s="386"/>
      <c r="BT153" s="386"/>
      <c r="BU153" s="386"/>
      <c r="BV153" s="387"/>
      <c r="BW153" s="385" t="s">
        <v>415</v>
      </c>
      <c r="BX153" s="386"/>
      <c r="BY153" s="386"/>
      <c r="BZ153" s="386"/>
      <c r="CA153" s="386"/>
      <c r="CB153" s="386"/>
    </row>
    <row r="154" spans="1:82" ht="15" x14ac:dyDescent="0.2">
      <c r="A154" s="401">
        <v>1</v>
      </c>
      <c r="B154" s="402"/>
      <c r="C154" s="402"/>
      <c r="D154" s="403"/>
      <c r="E154" s="357">
        <v>2</v>
      </c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357">
        <v>3</v>
      </c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404">
        <v>4</v>
      </c>
      <c r="AX154" s="405"/>
      <c r="AY154" s="405"/>
      <c r="AZ154" s="405"/>
      <c r="BA154" s="405"/>
      <c r="BB154" s="405"/>
      <c r="BC154" s="405"/>
      <c r="BD154" s="406"/>
      <c r="BE154" s="404">
        <v>5</v>
      </c>
      <c r="BF154" s="405"/>
      <c r="BG154" s="405"/>
      <c r="BH154" s="405"/>
      <c r="BI154" s="405"/>
      <c r="BJ154" s="405"/>
      <c r="BK154" s="405"/>
      <c r="BL154" s="405"/>
      <c r="BM154" s="405"/>
      <c r="BN154" s="406"/>
      <c r="BO154" s="404">
        <v>6</v>
      </c>
      <c r="BP154" s="405"/>
      <c r="BQ154" s="405"/>
      <c r="BR154" s="405"/>
      <c r="BS154" s="405"/>
      <c r="BT154" s="405"/>
      <c r="BU154" s="405"/>
      <c r="BV154" s="406"/>
      <c r="BW154" s="404">
        <v>7</v>
      </c>
      <c r="BX154" s="405"/>
      <c r="BY154" s="405"/>
      <c r="BZ154" s="405"/>
      <c r="CA154" s="405"/>
      <c r="CB154" s="406"/>
    </row>
    <row r="155" spans="1:82" ht="15" x14ac:dyDescent="0.25">
      <c r="A155" s="398" t="s">
        <v>108</v>
      </c>
      <c r="B155" s="399"/>
      <c r="C155" s="399"/>
      <c r="D155" s="400"/>
      <c r="E155" s="407" t="s">
        <v>464</v>
      </c>
      <c r="F155" s="408"/>
      <c r="G155" s="408"/>
      <c r="H155" s="408"/>
      <c r="I155" s="408"/>
      <c r="J155" s="408"/>
      <c r="K155" s="408"/>
      <c r="L155" s="408"/>
      <c r="M155" s="408"/>
      <c r="N155" s="408"/>
      <c r="O155" s="408"/>
      <c r="P155" s="408"/>
      <c r="Q155" s="408"/>
      <c r="R155" s="408"/>
      <c r="S155" s="408"/>
      <c r="T155" s="408"/>
      <c r="U155" s="408"/>
      <c r="V155" s="408"/>
      <c r="W155" s="408"/>
      <c r="X155" s="408"/>
      <c r="Y155" s="408"/>
      <c r="Z155" s="408"/>
      <c r="AA155" s="408"/>
      <c r="AB155" s="408"/>
      <c r="AC155" s="408"/>
      <c r="AD155" s="408"/>
      <c r="AE155" s="408"/>
      <c r="AF155" s="408"/>
      <c r="AG155" s="408"/>
      <c r="AH155" s="408"/>
      <c r="AI155" s="409" t="s">
        <v>54</v>
      </c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10"/>
      <c r="AU155" s="410"/>
      <c r="AV155" s="410"/>
      <c r="AW155" s="358">
        <v>12</v>
      </c>
      <c r="AX155" s="390"/>
      <c r="AY155" s="390"/>
      <c r="AZ155" s="390"/>
      <c r="BA155" s="390"/>
      <c r="BB155" s="390"/>
      <c r="BC155" s="390"/>
      <c r="BD155" s="390"/>
      <c r="BE155" s="717">
        <v>165491.68</v>
      </c>
      <c r="BF155" s="718"/>
      <c r="BG155" s="718"/>
      <c r="BH155" s="718"/>
      <c r="BI155" s="718"/>
      <c r="BJ155" s="718"/>
      <c r="BK155" s="718"/>
      <c r="BL155" s="718"/>
      <c r="BM155" s="718"/>
      <c r="BN155" s="718"/>
      <c r="BO155" s="340"/>
      <c r="BP155" s="427"/>
      <c r="BQ155" s="427"/>
      <c r="BR155" s="427"/>
      <c r="BS155" s="427"/>
      <c r="BT155" s="427"/>
      <c r="BU155" s="427"/>
      <c r="BV155" s="427"/>
      <c r="BW155" s="340"/>
      <c r="BX155" s="427"/>
      <c r="BY155" s="427"/>
      <c r="BZ155" s="427"/>
      <c r="CA155" s="427"/>
      <c r="CB155" s="427"/>
    </row>
    <row r="156" spans="1:82" ht="15" x14ac:dyDescent="0.25">
      <c r="A156" s="398"/>
      <c r="B156" s="399"/>
      <c r="C156" s="399"/>
      <c r="D156" s="400"/>
      <c r="E156" s="446" t="s">
        <v>31</v>
      </c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  <c r="AE156" s="447"/>
      <c r="AF156" s="447"/>
      <c r="AG156" s="447"/>
      <c r="AH156" s="447"/>
      <c r="AI156" s="448" t="s">
        <v>5</v>
      </c>
      <c r="AJ156" s="632"/>
      <c r="AK156" s="632"/>
      <c r="AL156" s="632"/>
      <c r="AM156" s="632"/>
      <c r="AN156" s="632"/>
      <c r="AO156" s="632"/>
      <c r="AP156" s="632"/>
      <c r="AQ156" s="632"/>
      <c r="AR156" s="632"/>
      <c r="AS156" s="632"/>
      <c r="AT156" s="632"/>
      <c r="AU156" s="632"/>
      <c r="AV156" s="632"/>
      <c r="AW156" s="450" t="s">
        <v>5</v>
      </c>
      <c r="AX156" s="435"/>
      <c r="AY156" s="435"/>
      <c r="AZ156" s="435"/>
      <c r="BA156" s="435"/>
      <c r="BB156" s="435"/>
      <c r="BC156" s="435"/>
      <c r="BD156" s="435" t="s">
        <v>5</v>
      </c>
      <c r="BE156" s="411">
        <f>BE155</f>
        <v>165491.68</v>
      </c>
      <c r="BF156" s="451"/>
      <c r="BG156" s="451"/>
      <c r="BH156" s="451"/>
      <c r="BI156" s="451"/>
      <c r="BJ156" s="451"/>
      <c r="BK156" s="451"/>
      <c r="BL156" s="451"/>
      <c r="BM156" s="451"/>
      <c r="BN156" s="451" t="e">
        <f>SUM(#REF!)</f>
        <v>#REF!</v>
      </c>
      <c r="BO156" s="411">
        <f>SUM(BO155)</f>
        <v>0</v>
      </c>
      <c r="BP156" s="451"/>
      <c r="BQ156" s="451"/>
      <c r="BR156" s="451"/>
      <c r="BS156" s="451"/>
      <c r="BT156" s="451"/>
      <c r="BU156" s="451"/>
      <c r="BV156" s="451"/>
      <c r="BW156" s="411">
        <f>SUM(BW155)</f>
        <v>0</v>
      </c>
      <c r="BX156" s="451"/>
      <c r="BY156" s="451"/>
      <c r="BZ156" s="451"/>
      <c r="CA156" s="451"/>
      <c r="CB156" s="451"/>
      <c r="CD156" s="15">
        <f>BE141+BE156</f>
        <v>2068646</v>
      </c>
    </row>
    <row r="157" spans="1:82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2" ht="20.25" customHeight="1" x14ac:dyDescent="0.2">
      <c r="A158" s="352" t="s">
        <v>88</v>
      </c>
      <c r="B158" s="352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Y158" s="352"/>
      <c r="Z158" s="352"/>
      <c r="AA158" s="352"/>
      <c r="AB158" s="352"/>
      <c r="AC158" s="352"/>
      <c r="AD158" s="352"/>
      <c r="AE158" s="352"/>
      <c r="AF158" s="352"/>
      <c r="AG158" s="352"/>
      <c r="AH158" s="352"/>
      <c r="AI158" s="352"/>
      <c r="AJ158" s="352"/>
      <c r="AK158" s="352"/>
      <c r="AL158" s="352"/>
      <c r="AM158" s="352"/>
      <c r="AN158" s="352"/>
      <c r="AO158" s="352"/>
      <c r="AP158" s="352"/>
      <c r="AQ158" s="352"/>
      <c r="AR158" s="352"/>
      <c r="AS158" s="352"/>
      <c r="AT158" s="352"/>
      <c r="AU158" s="352"/>
      <c r="AV158" s="352"/>
      <c r="AW158" s="352"/>
      <c r="AX158" s="352"/>
      <c r="AY158" s="352"/>
      <c r="AZ158" s="352"/>
      <c r="BA158" s="352"/>
      <c r="BB158" s="352"/>
      <c r="BC158" s="352"/>
      <c r="BD158" s="352"/>
      <c r="BE158" s="352"/>
      <c r="BF158" s="352"/>
      <c r="BG158" s="352"/>
      <c r="BH158" s="352"/>
      <c r="BI158" s="352"/>
      <c r="BJ158" s="352"/>
      <c r="BK158" s="352"/>
      <c r="BL158" s="352"/>
      <c r="BM158" s="352"/>
      <c r="BN158" s="352"/>
      <c r="BO158" s="352"/>
      <c r="BP158" s="352"/>
      <c r="BQ158" s="352"/>
      <c r="BR158" s="352"/>
      <c r="BS158" s="352"/>
      <c r="BT158" s="352"/>
      <c r="BU158" s="352"/>
      <c r="BV158" s="352"/>
      <c r="BW158" s="352"/>
      <c r="BX158" s="352"/>
      <c r="BY158" s="352"/>
      <c r="BZ158" s="352"/>
      <c r="CA158" s="352"/>
      <c r="CB158" s="352"/>
    </row>
    <row r="159" spans="1:82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</row>
    <row r="160" spans="1:82" ht="18.75" customHeight="1" x14ac:dyDescent="0.2">
      <c r="A160" s="339" t="s">
        <v>19</v>
      </c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23" t="s">
        <v>490</v>
      </c>
      <c r="AF160" s="323"/>
      <c r="AG160" s="323"/>
      <c r="AH160" s="323"/>
      <c r="AI160" s="323"/>
      <c r="AJ160" s="323"/>
      <c r="AK160" s="323"/>
      <c r="AL160" s="323"/>
      <c r="AM160" s="323"/>
      <c r="AN160" s="323"/>
      <c r="AO160" s="323"/>
      <c r="AP160" s="323"/>
      <c r="AQ160" s="323"/>
      <c r="AR160" s="323"/>
      <c r="AS160" s="323"/>
      <c r="AT160" s="323"/>
      <c r="AU160" s="323"/>
      <c r="AV160" s="323"/>
      <c r="AW160" s="323"/>
      <c r="AX160" s="323"/>
      <c r="AY160" s="323"/>
      <c r="AZ160" s="323"/>
      <c r="BA160" s="323"/>
      <c r="BB160" s="323"/>
      <c r="BC160" s="323"/>
      <c r="BD160" s="323"/>
      <c r="BE160" s="323"/>
      <c r="BF160" s="323"/>
      <c r="BG160" s="323"/>
      <c r="BH160" s="323"/>
      <c r="BI160" s="323"/>
      <c r="BJ160" s="323"/>
      <c r="BK160" s="323"/>
      <c r="BL160" s="323"/>
      <c r="BM160" s="323"/>
      <c r="BN160" s="323"/>
      <c r="BO160" s="323"/>
      <c r="BP160" s="323"/>
      <c r="BQ160" s="323"/>
      <c r="BR160" s="323"/>
      <c r="BS160" s="323"/>
      <c r="BT160" s="323"/>
      <c r="BU160" s="323"/>
      <c r="BV160" s="323"/>
      <c r="BW160" s="323"/>
      <c r="BX160" s="323"/>
      <c r="BY160" s="323"/>
      <c r="BZ160" s="323"/>
      <c r="CA160" s="323"/>
      <c r="CB160" s="323"/>
    </row>
    <row r="161" spans="1:82" ht="9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</row>
    <row r="162" spans="1:82" ht="16.5" customHeight="1" x14ac:dyDescent="0.2">
      <c r="A162" s="10" t="s">
        <v>21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323" t="s">
        <v>36</v>
      </c>
      <c r="T162" s="323"/>
      <c r="U162" s="323"/>
      <c r="V162" s="323"/>
      <c r="W162" s="323"/>
      <c r="X162" s="323"/>
      <c r="Y162" s="323"/>
      <c r="Z162" s="323"/>
      <c r="AA162" s="323"/>
      <c r="AB162" s="323"/>
      <c r="AC162" s="323"/>
      <c r="AD162" s="323"/>
      <c r="AE162" s="323"/>
      <c r="AF162" s="323"/>
      <c r="AG162" s="323"/>
      <c r="AH162" s="323"/>
      <c r="AI162" s="323"/>
      <c r="AJ162" s="323"/>
      <c r="AK162" s="323"/>
      <c r="AL162" s="323"/>
      <c r="AM162" s="323"/>
      <c r="AN162" s="323"/>
      <c r="AO162" s="323"/>
      <c r="AP162" s="323"/>
      <c r="AQ162" s="323"/>
      <c r="AR162" s="323"/>
      <c r="AS162" s="323"/>
      <c r="AT162" s="323"/>
      <c r="AU162" s="323"/>
      <c r="AV162" s="323"/>
      <c r="AW162" s="323"/>
      <c r="AX162" s="323"/>
      <c r="AY162" s="323"/>
      <c r="AZ162" s="323"/>
      <c r="BA162" s="323"/>
      <c r="BB162" s="323"/>
      <c r="BC162" s="323"/>
      <c r="BD162" s="323"/>
      <c r="BE162" s="323"/>
      <c r="BF162" s="323"/>
      <c r="BG162" s="323"/>
      <c r="BH162" s="323"/>
      <c r="BI162" s="323"/>
      <c r="BJ162" s="323"/>
      <c r="BK162" s="323"/>
      <c r="BL162" s="323"/>
      <c r="BM162" s="323"/>
      <c r="BN162" s="323"/>
      <c r="BO162" s="323"/>
      <c r="BP162" s="323"/>
      <c r="BQ162" s="323"/>
      <c r="BR162" s="323"/>
      <c r="BS162" s="323"/>
      <c r="BT162" s="323"/>
      <c r="BU162" s="323"/>
      <c r="BV162" s="323"/>
      <c r="BW162" s="323"/>
      <c r="BX162" s="323"/>
      <c r="BY162" s="323"/>
      <c r="BZ162" s="323"/>
      <c r="CA162" s="323"/>
      <c r="CB162" s="323"/>
      <c r="CD162" s="17"/>
    </row>
    <row r="163" spans="1:82" ht="14.2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</row>
    <row r="164" spans="1:82" ht="42" customHeight="1" x14ac:dyDescent="0.25">
      <c r="A164" s="10" t="s">
        <v>23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325" t="s">
        <v>369</v>
      </c>
      <c r="AI164" s="325"/>
      <c r="AJ164" s="325"/>
      <c r="AK164" s="325"/>
      <c r="AL164" s="325"/>
      <c r="AM164" s="325"/>
      <c r="AN164" s="325"/>
      <c r="AO164" s="325"/>
      <c r="AP164" s="325"/>
      <c r="AQ164" s="325"/>
      <c r="AR164" s="325"/>
      <c r="AS164" s="325"/>
      <c r="AT164" s="325"/>
      <c r="AU164" s="325"/>
      <c r="AV164" s="325"/>
      <c r="AW164" s="325"/>
      <c r="AX164" s="325"/>
      <c r="AY164" s="325"/>
      <c r="AZ164" s="325"/>
      <c r="BA164" s="325"/>
      <c r="BB164" s="325"/>
      <c r="BC164" s="325"/>
      <c r="BD164" s="325"/>
      <c r="BE164" s="325"/>
      <c r="BF164" s="325"/>
      <c r="BG164" s="325"/>
      <c r="BH164" s="325"/>
      <c r="BI164" s="325"/>
      <c r="BJ164" s="325"/>
      <c r="BK164" s="325"/>
      <c r="BL164" s="325"/>
      <c r="BM164" s="325"/>
      <c r="BN164" s="325"/>
      <c r="BO164" s="325"/>
      <c r="BP164" s="325"/>
      <c r="BQ164" s="325"/>
      <c r="BR164" s="325"/>
      <c r="BS164" s="325"/>
      <c r="BT164" s="325"/>
      <c r="BU164" s="325"/>
      <c r="BV164" s="325"/>
      <c r="BW164" s="325"/>
      <c r="BX164" s="325"/>
      <c r="BY164" s="325"/>
      <c r="BZ164" s="325"/>
      <c r="CA164" s="325"/>
      <c r="CB164" s="325"/>
    </row>
    <row r="165" spans="1:82" ht="14.25" x14ac:dyDescent="0.2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</row>
    <row r="166" spans="1:82" ht="22.9" customHeight="1" x14ac:dyDescent="0.2">
      <c r="A166" s="294" t="s">
        <v>493</v>
      </c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94"/>
      <c r="AL166" s="294"/>
      <c r="AM166" s="294"/>
      <c r="AN166" s="294"/>
      <c r="AO166" s="294"/>
      <c r="AP166" s="294"/>
      <c r="AQ166" s="294"/>
      <c r="AR166" s="294"/>
      <c r="AS166" s="294"/>
      <c r="AT166" s="294"/>
      <c r="AU166" s="294"/>
      <c r="AV166" s="294"/>
      <c r="AW166" s="294"/>
      <c r="AX166" s="294"/>
      <c r="AY166" s="294"/>
      <c r="AZ166" s="294"/>
      <c r="BA166" s="294"/>
      <c r="BB166" s="294"/>
      <c r="BC166" s="294"/>
      <c r="BD166" s="294"/>
      <c r="BE166" s="294"/>
      <c r="BF166" s="294"/>
      <c r="BG166" s="294"/>
      <c r="BH166" s="294"/>
      <c r="BI166" s="294"/>
      <c r="BJ166" s="294"/>
      <c r="BK166" s="294"/>
      <c r="BL166" s="294"/>
      <c r="BM166" s="294"/>
      <c r="BN166" s="294"/>
      <c r="BO166" s="294"/>
      <c r="BP166" s="294"/>
      <c r="BQ166" s="294"/>
      <c r="BR166" s="294"/>
      <c r="BS166" s="294"/>
      <c r="BT166" s="294"/>
      <c r="BU166" s="294"/>
      <c r="BV166" s="294"/>
      <c r="BW166" s="294"/>
      <c r="BX166" s="294"/>
      <c r="BY166" s="294"/>
      <c r="BZ166" s="294"/>
      <c r="CA166" s="294"/>
      <c r="CB166" s="294"/>
    </row>
    <row r="167" spans="1:82" ht="16.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</row>
    <row r="168" spans="1:82" ht="13.15" customHeight="1" x14ac:dyDescent="0.2">
      <c r="A168" s="375" t="s">
        <v>25</v>
      </c>
      <c r="B168" s="376"/>
      <c r="C168" s="376"/>
      <c r="D168" s="377"/>
      <c r="E168" s="359" t="s">
        <v>26</v>
      </c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359" t="s">
        <v>50</v>
      </c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359" t="s">
        <v>51</v>
      </c>
      <c r="AX168" s="199"/>
      <c r="AY168" s="199"/>
      <c r="AZ168" s="199"/>
      <c r="BA168" s="199"/>
      <c r="BB168" s="199"/>
      <c r="BC168" s="199"/>
      <c r="BD168" s="199"/>
      <c r="BE168" s="359" t="s">
        <v>52</v>
      </c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</row>
    <row r="169" spans="1:82" ht="13.15" customHeight="1" x14ac:dyDescent="0.2">
      <c r="A169" s="378"/>
      <c r="B169" s="379"/>
      <c r="C169" s="379"/>
      <c r="D169" s="380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</row>
    <row r="170" spans="1:82" ht="14.45" customHeight="1" x14ac:dyDescent="0.2">
      <c r="A170" s="378"/>
      <c r="B170" s="379"/>
      <c r="C170" s="379"/>
      <c r="D170" s="380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359" t="s">
        <v>201</v>
      </c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359" t="s">
        <v>199</v>
      </c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</row>
    <row r="171" spans="1:82" ht="15" customHeight="1" x14ac:dyDescent="0.2">
      <c r="A171" s="381"/>
      <c r="B171" s="382"/>
      <c r="C171" s="382"/>
      <c r="D171" s="383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385" t="s">
        <v>394</v>
      </c>
      <c r="BP171" s="386"/>
      <c r="BQ171" s="386"/>
      <c r="BR171" s="386"/>
      <c r="BS171" s="386"/>
      <c r="BT171" s="386"/>
      <c r="BU171" s="386"/>
      <c r="BV171" s="387"/>
      <c r="BW171" s="385" t="s">
        <v>415</v>
      </c>
      <c r="BX171" s="386"/>
      <c r="BY171" s="386"/>
      <c r="BZ171" s="386"/>
      <c r="CA171" s="386"/>
      <c r="CB171" s="386"/>
    </row>
    <row r="172" spans="1:82" ht="12" customHeight="1" x14ac:dyDescent="0.2">
      <c r="A172" s="401">
        <v>1</v>
      </c>
      <c r="B172" s="402"/>
      <c r="C172" s="402"/>
      <c r="D172" s="403"/>
      <c r="E172" s="357">
        <v>2</v>
      </c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357">
        <v>3</v>
      </c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404">
        <v>4</v>
      </c>
      <c r="AX172" s="405"/>
      <c r="AY172" s="405"/>
      <c r="AZ172" s="405"/>
      <c r="BA172" s="405"/>
      <c r="BB172" s="405"/>
      <c r="BC172" s="405"/>
      <c r="BD172" s="406"/>
      <c r="BE172" s="404">
        <v>5</v>
      </c>
      <c r="BF172" s="405"/>
      <c r="BG172" s="405"/>
      <c r="BH172" s="405"/>
      <c r="BI172" s="405"/>
      <c r="BJ172" s="405"/>
      <c r="BK172" s="405"/>
      <c r="BL172" s="405"/>
      <c r="BM172" s="405"/>
      <c r="BN172" s="406"/>
      <c r="BO172" s="404">
        <v>6</v>
      </c>
      <c r="BP172" s="405"/>
      <c r="BQ172" s="405"/>
      <c r="BR172" s="405"/>
      <c r="BS172" s="405"/>
      <c r="BT172" s="405"/>
      <c r="BU172" s="405"/>
      <c r="BV172" s="406"/>
      <c r="BW172" s="404">
        <v>7</v>
      </c>
      <c r="BX172" s="405"/>
      <c r="BY172" s="405"/>
      <c r="BZ172" s="405"/>
      <c r="CA172" s="405"/>
      <c r="CB172" s="406"/>
    </row>
    <row r="173" spans="1:82" ht="29.25" customHeight="1" x14ac:dyDescent="0.25">
      <c r="A173" s="398" t="s">
        <v>108</v>
      </c>
      <c r="B173" s="399"/>
      <c r="C173" s="399"/>
      <c r="D173" s="400"/>
      <c r="E173" s="407" t="s">
        <v>491</v>
      </c>
      <c r="F173" s="408"/>
      <c r="G173" s="408"/>
      <c r="H173" s="408"/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408"/>
      <c r="AI173" s="409" t="s">
        <v>495</v>
      </c>
      <c r="AJ173" s="410"/>
      <c r="AK173" s="410"/>
      <c r="AL173" s="410"/>
      <c r="AM173" s="410"/>
      <c r="AN173" s="410"/>
      <c r="AO173" s="410"/>
      <c r="AP173" s="410"/>
      <c r="AQ173" s="410"/>
      <c r="AR173" s="410"/>
      <c r="AS173" s="410"/>
      <c r="AT173" s="410"/>
      <c r="AU173" s="410"/>
      <c r="AV173" s="410"/>
      <c r="AW173" s="358"/>
      <c r="AX173" s="390"/>
      <c r="AY173" s="390"/>
      <c r="AZ173" s="390"/>
      <c r="BA173" s="390"/>
      <c r="BB173" s="390"/>
      <c r="BC173" s="390"/>
      <c r="BD173" s="390"/>
      <c r="BE173" s="340">
        <v>822354.6</v>
      </c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340">
        <v>0</v>
      </c>
      <c r="BP173" s="427"/>
      <c r="BQ173" s="427"/>
      <c r="BR173" s="427"/>
      <c r="BS173" s="427"/>
      <c r="BT173" s="427"/>
      <c r="BU173" s="427"/>
      <c r="BV173" s="427"/>
      <c r="BW173" s="340">
        <v>0</v>
      </c>
      <c r="BX173" s="427"/>
      <c r="BY173" s="427"/>
      <c r="BZ173" s="427"/>
      <c r="CA173" s="427"/>
      <c r="CB173" s="427"/>
    </row>
    <row r="174" spans="1:82" ht="15" customHeight="1" x14ac:dyDescent="0.25">
      <c r="A174" s="398"/>
      <c r="B174" s="399"/>
      <c r="C174" s="399"/>
      <c r="D174" s="400"/>
      <c r="E174" s="446" t="s">
        <v>31</v>
      </c>
      <c r="F174" s="447"/>
      <c r="G174" s="447"/>
      <c r="H174" s="447"/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  <c r="Y174" s="447"/>
      <c r="Z174" s="447"/>
      <c r="AA174" s="447"/>
      <c r="AB174" s="447"/>
      <c r="AC174" s="447"/>
      <c r="AD174" s="447"/>
      <c r="AE174" s="447"/>
      <c r="AF174" s="447"/>
      <c r="AG174" s="447"/>
      <c r="AH174" s="447"/>
      <c r="AI174" s="448" t="s">
        <v>5</v>
      </c>
      <c r="AJ174" s="632"/>
      <c r="AK174" s="632"/>
      <c r="AL174" s="632"/>
      <c r="AM174" s="632"/>
      <c r="AN174" s="632"/>
      <c r="AO174" s="632"/>
      <c r="AP174" s="632"/>
      <c r="AQ174" s="632"/>
      <c r="AR174" s="632"/>
      <c r="AS174" s="632"/>
      <c r="AT174" s="632"/>
      <c r="AU174" s="632"/>
      <c r="AV174" s="632"/>
      <c r="AW174" s="450" t="s">
        <v>5</v>
      </c>
      <c r="AX174" s="435"/>
      <c r="AY174" s="435"/>
      <c r="AZ174" s="435"/>
      <c r="BA174" s="435"/>
      <c r="BB174" s="435"/>
      <c r="BC174" s="435"/>
      <c r="BD174" s="435" t="s">
        <v>5</v>
      </c>
      <c r="BE174" s="411">
        <f>SUM(BE173)</f>
        <v>822354.6</v>
      </c>
      <c r="BF174" s="451"/>
      <c r="BG174" s="451"/>
      <c r="BH174" s="451"/>
      <c r="BI174" s="451"/>
      <c r="BJ174" s="451"/>
      <c r="BK174" s="451"/>
      <c r="BL174" s="451"/>
      <c r="BM174" s="451"/>
      <c r="BN174" s="451"/>
      <c r="BO174" s="411">
        <v>0</v>
      </c>
      <c r="BP174" s="451"/>
      <c r="BQ174" s="451"/>
      <c r="BR174" s="451"/>
      <c r="BS174" s="451"/>
      <c r="BT174" s="451"/>
      <c r="BU174" s="451"/>
      <c r="BV174" s="451"/>
      <c r="BW174" s="411">
        <v>0</v>
      </c>
      <c r="BX174" s="451"/>
      <c r="BY174" s="451"/>
      <c r="BZ174" s="451"/>
      <c r="CA174" s="451"/>
      <c r="CB174" s="451"/>
    </row>
    <row r="175" spans="1:82" ht="13.15" customHeight="1" x14ac:dyDescent="0.25">
      <c r="A175" s="21"/>
      <c r="B175" s="21"/>
      <c r="C175" s="21"/>
      <c r="D175" s="21"/>
      <c r="E175" s="47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37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23"/>
      <c r="AX175" s="39"/>
      <c r="AY175" s="39"/>
      <c r="AZ175" s="39"/>
      <c r="BA175" s="39"/>
      <c r="BB175" s="39"/>
      <c r="BC175" s="39"/>
      <c r="BD175" s="39"/>
      <c r="BE175" s="117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7"/>
      <c r="BP175" s="118"/>
      <c r="BQ175" s="118"/>
      <c r="BR175" s="118"/>
      <c r="BS175" s="118"/>
      <c r="BT175" s="118"/>
      <c r="BU175" s="118"/>
      <c r="BV175" s="118"/>
      <c r="BW175" s="117"/>
      <c r="BX175" s="118"/>
      <c r="BY175" s="118"/>
      <c r="BZ175" s="118"/>
      <c r="CA175" s="118"/>
      <c r="CB175" s="118"/>
    </row>
    <row r="176" spans="1:82" ht="18" customHeight="1" x14ac:dyDescent="0.2">
      <c r="A176" s="339" t="s">
        <v>19</v>
      </c>
      <c r="B176" s="339"/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23" t="s">
        <v>492</v>
      </c>
      <c r="AF176" s="323"/>
      <c r="AG176" s="323"/>
      <c r="AH176" s="323"/>
      <c r="AI176" s="323"/>
      <c r="AJ176" s="323"/>
      <c r="AK176" s="323"/>
      <c r="AL176" s="323"/>
      <c r="AM176" s="323"/>
      <c r="AN176" s="323"/>
      <c r="AO176" s="323"/>
      <c r="AP176" s="323"/>
      <c r="AQ176" s="323"/>
      <c r="AR176" s="323"/>
      <c r="AS176" s="323"/>
      <c r="AT176" s="323"/>
      <c r="AU176" s="323"/>
      <c r="AV176" s="323"/>
      <c r="AW176" s="323"/>
      <c r="AX176" s="323"/>
      <c r="AY176" s="323"/>
      <c r="AZ176" s="323"/>
      <c r="BA176" s="323"/>
      <c r="BB176" s="323"/>
      <c r="BC176" s="323"/>
      <c r="BD176" s="323"/>
      <c r="BE176" s="323"/>
      <c r="BF176" s="323"/>
      <c r="BG176" s="323"/>
      <c r="BH176" s="323"/>
      <c r="BI176" s="323"/>
      <c r="BJ176" s="323"/>
      <c r="BK176" s="323"/>
      <c r="BL176" s="323"/>
      <c r="BM176" s="323"/>
      <c r="BN176" s="323"/>
      <c r="BO176" s="323"/>
      <c r="BP176" s="323"/>
      <c r="BQ176" s="323"/>
      <c r="BR176" s="323"/>
      <c r="BS176" s="323"/>
      <c r="BT176" s="323"/>
      <c r="BU176" s="323"/>
      <c r="BV176" s="323"/>
      <c r="BW176" s="323"/>
      <c r="BX176" s="323"/>
      <c r="BY176" s="323"/>
      <c r="BZ176" s="323"/>
      <c r="CA176" s="323"/>
      <c r="CB176" s="323"/>
    </row>
    <row r="177" spans="1:82" ht="9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</row>
    <row r="178" spans="1:82" ht="17.25" customHeight="1" x14ac:dyDescent="0.2">
      <c r="A178" s="10" t="s">
        <v>21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323" t="s">
        <v>36</v>
      </c>
      <c r="T178" s="323"/>
      <c r="U178" s="323"/>
      <c r="V178" s="323"/>
      <c r="W178" s="323"/>
      <c r="X178" s="323"/>
      <c r="Y178" s="323"/>
      <c r="Z178" s="323"/>
      <c r="AA178" s="323"/>
      <c r="AB178" s="323"/>
      <c r="AC178" s="323"/>
      <c r="AD178" s="323"/>
      <c r="AE178" s="323"/>
      <c r="AF178" s="323"/>
      <c r="AG178" s="323"/>
      <c r="AH178" s="323"/>
      <c r="AI178" s="323"/>
      <c r="AJ178" s="323"/>
      <c r="AK178" s="323"/>
      <c r="AL178" s="323"/>
      <c r="AM178" s="323"/>
      <c r="AN178" s="323"/>
      <c r="AO178" s="323"/>
      <c r="AP178" s="323"/>
      <c r="AQ178" s="323"/>
      <c r="AR178" s="323"/>
      <c r="AS178" s="323"/>
      <c r="AT178" s="323"/>
      <c r="AU178" s="323"/>
      <c r="AV178" s="323"/>
      <c r="AW178" s="323"/>
      <c r="AX178" s="323"/>
      <c r="AY178" s="323"/>
      <c r="AZ178" s="323"/>
      <c r="BA178" s="323"/>
      <c r="BB178" s="323"/>
      <c r="BC178" s="323"/>
      <c r="BD178" s="323"/>
      <c r="BE178" s="323"/>
      <c r="BF178" s="323"/>
      <c r="BG178" s="323"/>
      <c r="BH178" s="323"/>
      <c r="BI178" s="323"/>
      <c r="BJ178" s="323"/>
      <c r="BK178" s="323"/>
      <c r="BL178" s="323"/>
      <c r="BM178" s="323"/>
      <c r="BN178" s="323"/>
      <c r="BO178" s="323"/>
      <c r="BP178" s="323"/>
      <c r="BQ178" s="323"/>
      <c r="BR178" s="323"/>
      <c r="BS178" s="323"/>
      <c r="BT178" s="323"/>
      <c r="BU178" s="323"/>
      <c r="BV178" s="323"/>
      <c r="BW178" s="323"/>
      <c r="BX178" s="323"/>
      <c r="BY178" s="323"/>
      <c r="BZ178" s="323"/>
      <c r="CA178" s="323"/>
      <c r="CB178" s="323"/>
      <c r="CD178" s="17"/>
    </row>
    <row r="179" spans="1:82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</row>
    <row r="180" spans="1:82" ht="45.75" customHeight="1" x14ac:dyDescent="0.25">
      <c r="A180" s="10" t="s">
        <v>23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325" t="s">
        <v>370</v>
      </c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25"/>
      <c r="BD180" s="325"/>
      <c r="BE180" s="325"/>
      <c r="BF180" s="325"/>
      <c r="BG180" s="325"/>
      <c r="BH180" s="325"/>
      <c r="BI180" s="325"/>
      <c r="BJ180" s="325"/>
      <c r="BK180" s="325"/>
      <c r="BL180" s="325"/>
      <c r="BM180" s="325"/>
      <c r="BN180" s="325"/>
      <c r="BO180" s="325"/>
      <c r="BP180" s="325"/>
      <c r="BQ180" s="325"/>
      <c r="BR180" s="325"/>
      <c r="BS180" s="325"/>
      <c r="BT180" s="325"/>
      <c r="BU180" s="325"/>
      <c r="BV180" s="325"/>
      <c r="BW180" s="325"/>
      <c r="BX180" s="325"/>
      <c r="BY180" s="325"/>
      <c r="BZ180" s="325"/>
      <c r="CA180" s="325"/>
      <c r="CB180" s="325"/>
    </row>
    <row r="181" spans="1:82" ht="12.75" customHeight="1" x14ac:dyDescent="0.2">
      <c r="A181" s="1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</row>
    <row r="182" spans="1:82" ht="22.9" customHeight="1" x14ac:dyDescent="0.2">
      <c r="A182" s="294" t="s">
        <v>494</v>
      </c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294"/>
      <c r="AD182" s="294"/>
      <c r="AE182" s="294"/>
      <c r="AF182" s="294"/>
      <c r="AG182" s="294"/>
      <c r="AH182" s="294"/>
      <c r="AI182" s="294"/>
      <c r="AJ182" s="294"/>
      <c r="AK182" s="294"/>
      <c r="AL182" s="294"/>
      <c r="AM182" s="294"/>
      <c r="AN182" s="294"/>
      <c r="AO182" s="294"/>
      <c r="AP182" s="294"/>
      <c r="AQ182" s="294"/>
      <c r="AR182" s="294"/>
      <c r="AS182" s="294"/>
      <c r="AT182" s="294"/>
      <c r="AU182" s="294"/>
      <c r="AV182" s="294"/>
      <c r="AW182" s="294"/>
      <c r="AX182" s="294"/>
      <c r="AY182" s="294"/>
      <c r="AZ182" s="294"/>
      <c r="BA182" s="294"/>
      <c r="BB182" s="294"/>
      <c r="BC182" s="294"/>
      <c r="BD182" s="294"/>
      <c r="BE182" s="294"/>
      <c r="BF182" s="294"/>
      <c r="BG182" s="294"/>
      <c r="BH182" s="294"/>
      <c r="BI182" s="294"/>
      <c r="BJ182" s="294"/>
      <c r="BK182" s="294"/>
      <c r="BL182" s="294"/>
      <c r="BM182" s="294"/>
      <c r="BN182" s="294"/>
      <c r="BO182" s="294"/>
      <c r="BP182" s="294"/>
      <c r="BQ182" s="294"/>
      <c r="BR182" s="294"/>
      <c r="BS182" s="294"/>
      <c r="BT182" s="294"/>
      <c r="BU182" s="294"/>
      <c r="BV182" s="294"/>
      <c r="BW182" s="294"/>
      <c r="BX182" s="294"/>
      <c r="BY182" s="294"/>
      <c r="BZ182" s="294"/>
      <c r="CA182" s="294"/>
      <c r="CB182" s="294"/>
    </row>
    <row r="183" spans="1:82" ht="14.2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</row>
    <row r="184" spans="1:82" ht="13.15" customHeight="1" x14ac:dyDescent="0.2">
      <c r="A184" s="375" t="s">
        <v>25</v>
      </c>
      <c r="B184" s="376"/>
      <c r="C184" s="376"/>
      <c r="D184" s="377"/>
      <c r="E184" s="359" t="s">
        <v>26</v>
      </c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359" t="s">
        <v>50</v>
      </c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359" t="s">
        <v>51</v>
      </c>
      <c r="AX184" s="199"/>
      <c r="AY184" s="199"/>
      <c r="AZ184" s="199"/>
      <c r="BA184" s="199"/>
      <c r="BB184" s="199"/>
      <c r="BC184" s="199"/>
      <c r="BD184" s="199"/>
      <c r="BE184" s="359" t="s">
        <v>52</v>
      </c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</row>
    <row r="185" spans="1:82" ht="13.15" customHeight="1" x14ac:dyDescent="0.2">
      <c r="A185" s="378"/>
      <c r="B185" s="379"/>
      <c r="C185" s="379"/>
      <c r="D185" s="380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/>
      <c r="BX185" s="199"/>
      <c r="BY185" s="199"/>
      <c r="BZ185" s="199"/>
      <c r="CA185" s="199"/>
      <c r="CB185" s="199"/>
    </row>
    <row r="186" spans="1:82" ht="14.45" customHeight="1" x14ac:dyDescent="0.2">
      <c r="A186" s="378"/>
      <c r="B186" s="379"/>
      <c r="C186" s="379"/>
      <c r="D186" s="380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359" t="s">
        <v>201</v>
      </c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359" t="s">
        <v>199</v>
      </c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</row>
    <row r="187" spans="1:82" ht="17.25" customHeight="1" x14ac:dyDescent="0.2">
      <c r="A187" s="381"/>
      <c r="B187" s="382"/>
      <c r="C187" s="382"/>
      <c r="D187" s="383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385" t="s">
        <v>394</v>
      </c>
      <c r="BP187" s="386"/>
      <c r="BQ187" s="386"/>
      <c r="BR187" s="386"/>
      <c r="BS187" s="386"/>
      <c r="BT187" s="386"/>
      <c r="BU187" s="386"/>
      <c r="BV187" s="387"/>
      <c r="BW187" s="385" t="s">
        <v>415</v>
      </c>
      <c r="BX187" s="386"/>
      <c r="BY187" s="386"/>
      <c r="BZ187" s="386"/>
      <c r="CA187" s="386"/>
      <c r="CB187" s="386"/>
    </row>
    <row r="188" spans="1:82" ht="12.75" customHeight="1" x14ac:dyDescent="0.2">
      <c r="A188" s="401">
        <v>1</v>
      </c>
      <c r="B188" s="402"/>
      <c r="C188" s="402"/>
      <c r="D188" s="403"/>
      <c r="E188" s="357">
        <v>2</v>
      </c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357">
        <v>3</v>
      </c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404">
        <v>4</v>
      </c>
      <c r="AX188" s="405"/>
      <c r="AY188" s="405"/>
      <c r="AZ188" s="405"/>
      <c r="BA188" s="405"/>
      <c r="BB188" s="405"/>
      <c r="BC188" s="405"/>
      <c r="BD188" s="406"/>
      <c r="BE188" s="404">
        <v>5</v>
      </c>
      <c r="BF188" s="405"/>
      <c r="BG188" s="405"/>
      <c r="BH188" s="405"/>
      <c r="BI188" s="405"/>
      <c r="BJ188" s="405"/>
      <c r="BK188" s="405"/>
      <c r="BL188" s="405"/>
      <c r="BM188" s="405"/>
      <c r="BN188" s="406"/>
      <c r="BO188" s="404">
        <v>6</v>
      </c>
      <c r="BP188" s="405"/>
      <c r="BQ188" s="405"/>
      <c r="BR188" s="405"/>
      <c r="BS188" s="405"/>
      <c r="BT188" s="405"/>
      <c r="BU188" s="405"/>
      <c r="BV188" s="406"/>
      <c r="BW188" s="404">
        <v>7</v>
      </c>
      <c r="BX188" s="405"/>
      <c r="BY188" s="405"/>
      <c r="BZ188" s="405"/>
      <c r="CA188" s="405"/>
      <c r="CB188" s="406"/>
    </row>
    <row r="189" spans="1:82" ht="27" customHeight="1" x14ac:dyDescent="0.25">
      <c r="A189" s="398" t="s">
        <v>108</v>
      </c>
      <c r="B189" s="399"/>
      <c r="C189" s="399"/>
      <c r="D189" s="400"/>
      <c r="E189" s="407" t="s">
        <v>491</v>
      </c>
      <c r="F189" s="408"/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9" t="s">
        <v>495</v>
      </c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358"/>
      <c r="AX189" s="390"/>
      <c r="AY189" s="390"/>
      <c r="AZ189" s="390"/>
      <c r="BA189" s="390"/>
      <c r="BB189" s="390"/>
      <c r="BC189" s="390"/>
      <c r="BD189" s="390"/>
      <c r="BE189" s="340">
        <v>1918827.4</v>
      </c>
      <c r="BF189" s="427"/>
      <c r="BG189" s="427"/>
      <c r="BH189" s="427"/>
      <c r="BI189" s="427"/>
      <c r="BJ189" s="427"/>
      <c r="BK189" s="427"/>
      <c r="BL189" s="427"/>
      <c r="BM189" s="427"/>
      <c r="BN189" s="427"/>
      <c r="BO189" s="340">
        <v>0</v>
      </c>
      <c r="BP189" s="427"/>
      <c r="BQ189" s="427"/>
      <c r="BR189" s="427"/>
      <c r="BS189" s="427"/>
      <c r="BT189" s="427"/>
      <c r="BU189" s="427"/>
      <c r="BV189" s="427"/>
      <c r="BW189" s="340">
        <v>0</v>
      </c>
      <c r="BX189" s="427"/>
      <c r="BY189" s="427"/>
      <c r="BZ189" s="427"/>
      <c r="CA189" s="427"/>
      <c r="CB189" s="427"/>
    </row>
    <row r="190" spans="1:82" ht="18" customHeight="1" x14ac:dyDescent="0.25">
      <c r="A190" s="398"/>
      <c r="B190" s="399"/>
      <c r="C190" s="399"/>
      <c r="D190" s="400"/>
      <c r="E190" s="446" t="s">
        <v>31</v>
      </c>
      <c r="F190" s="447"/>
      <c r="G190" s="447"/>
      <c r="H190" s="447"/>
      <c r="I190" s="447"/>
      <c r="J190" s="447"/>
      <c r="K190" s="447"/>
      <c r="L190" s="447"/>
      <c r="M190" s="447"/>
      <c r="N190" s="447"/>
      <c r="O190" s="447"/>
      <c r="P190" s="447"/>
      <c r="Q190" s="447"/>
      <c r="R190" s="447"/>
      <c r="S190" s="447"/>
      <c r="T190" s="447"/>
      <c r="U190" s="447"/>
      <c r="V190" s="447"/>
      <c r="W190" s="447"/>
      <c r="X190" s="447"/>
      <c r="Y190" s="447"/>
      <c r="Z190" s="447"/>
      <c r="AA190" s="447"/>
      <c r="AB190" s="447"/>
      <c r="AC190" s="447"/>
      <c r="AD190" s="447"/>
      <c r="AE190" s="447"/>
      <c r="AF190" s="447"/>
      <c r="AG190" s="447"/>
      <c r="AH190" s="447"/>
      <c r="AI190" s="448" t="s">
        <v>5</v>
      </c>
      <c r="AJ190" s="632"/>
      <c r="AK190" s="632"/>
      <c r="AL190" s="632"/>
      <c r="AM190" s="632"/>
      <c r="AN190" s="632"/>
      <c r="AO190" s="632"/>
      <c r="AP190" s="632"/>
      <c r="AQ190" s="632"/>
      <c r="AR190" s="632"/>
      <c r="AS190" s="632"/>
      <c r="AT190" s="632"/>
      <c r="AU190" s="632"/>
      <c r="AV190" s="632"/>
      <c r="AW190" s="450" t="s">
        <v>5</v>
      </c>
      <c r="AX190" s="435"/>
      <c r="AY190" s="435"/>
      <c r="AZ190" s="435"/>
      <c r="BA190" s="435"/>
      <c r="BB190" s="435"/>
      <c r="BC190" s="435"/>
      <c r="BD190" s="435" t="s">
        <v>5</v>
      </c>
      <c r="BE190" s="411">
        <f>SUM(BE189)</f>
        <v>1918827.4</v>
      </c>
      <c r="BF190" s="451"/>
      <c r="BG190" s="451"/>
      <c r="BH190" s="451"/>
      <c r="BI190" s="451"/>
      <c r="BJ190" s="451"/>
      <c r="BK190" s="451"/>
      <c r="BL190" s="451"/>
      <c r="BM190" s="451"/>
      <c r="BN190" s="451"/>
      <c r="BO190" s="411">
        <v>0</v>
      </c>
      <c r="BP190" s="451"/>
      <c r="BQ190" s="451"/>
      <c r="BR190" s="451"/>
      <c r="BS190" s="451"/>
      <c r="BT190" s="451"/>
      <c r="BU190" s="451"/>
      <c r="BV190" s="451"/>
      <c r="BW190" s="411">
        <v>0</v>
      </c>
      <c r="BX190" s="451"/>
      <c r="BY190" s="451"/>
      <c r="BZ190" s="451"/>
      <c r="CA190" s="451"/>
      <c r="CB190" s="451"/>
    </row>
    <row r="191" spans="1:82" ht="13.15" hidden="1" customHeight="1" x14ac:dyDescent="0.25">
      <c r="A191" s="21"/>
      <c r="B191" s="21"/>
      <c r="C191" s="21"/>
      <c r="D191" s="21"/>
      <c r="E191" s="47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37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23"/>
      <c r="AX191" s="39"/>
      <c r="AY191" s="39"/>
      <c r="AZ191" s="39"/>
      <c r="BA191" s="39"/>
      <c r="BB191" s="39"/>
      <c r="BC191" s="39"/>
      <c r="BD191" s="39"/>
      <c r="BE191" s="117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7"/>
      <c r="BP191" s="118"/>
      <c r="BQ191" s="118"/>
      <c r="BR191" s="118"/>
      <c r="BS191" s="118"/>
      <c r="BT191" s="118"/>
      <c r="BU191" s="118"/>
      <c r="BV191" s="118"/>
      <c r="BW191" s="117"/>
      <c r="BX191" s="118"/>
      <c r="BY191" s="118"/>
      <c r="BZ191" s="118"/>
      <c r="CA191" s="118"/>
      <c r="CB191" s="118"/>
    </row>
    <row r="192" spans="1:82" ht="14.25" hidden="1" x14ac:dyDescent="0.2">
      <c r="A192" s="352" t="s">
        <v>84</v>
      </c>
      <c r="B192" s="352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  <c r="AH192" s="352"/>
      <c r="AI192" s="352"/>
      <c r="AJ192" s="352"/>
      <c r="AK192" s="352"/>
      <c r="AL192" s="352"/>
      <c r="AM192" s="352"/>
      <c r="AN192" s="352"/>
      <c r="AO192" s="352"/>
      <c r="AP192" s="352"/>
      <c r="AQ192" s="352"/>
      <c r="AR192" s="352"/>
      <c r="AS192" s="352"/>
      <c r="AT192" s="352"/>
      <c r="AU192" s="352"/>
      <c r="AV192" s="352"/>
      <c r="AW192" s="352"/>
      <c r="AX192" s="352"/>
      <c r="AY192" s="352"/>
      <c r="AZ192" s="352"/>
      <c r="BA192" s="352"/>
      <c r="BB192" s="352"/>
      <c r="BC192" s="352"/>
      <c r="BD192" s="352"/>
      <c r="BE192" s="352"/>
      <c r="BF192" s="352"/>
      <c r="BG192" s="352"/>
      <c r="BH192" s="352"/>
      <c r="BI192" s="352"/>
      <c r="BJ192" s="352"/>
      <c r="BK192" s="352"/>
      <c r="BL192" s="352"/>
      <c r="BM192" s="352"/>
      <c r="BN192" s="352"/>
      <c r="BO192" s="352"/>
      <c r="BP192" s="352"/>
      <c r="BQ192" s="352"/>
      <c r="BR192" s="352"/>
      <c r="BS192" s="352"/>
      <c r="BT192" s="352"/>
      <c r="BU192" s="352"/>
      <c r="BV192" s="352"/>
      <c r="BW192" s="352"/>
      <c r="BX192" s="352"/>
      <c r="BY192" s="352"/>
      <c r="BZ192" s="352"/>
      <c r="CA192" s="352"/>
      <c r="CB192" s="352"/>
    </row>
    <row r="193" spans="1:82" ht="14.25" hidden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</row>
    <row r="194" spans="1:82" ht="14.25" hidden="1" x14ac:dyDescent="0.2">
      <c r="A194" s="339" t="s">
        <v>19</v>
      </c>
      <c r="B194" s="339"/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23" t="s">
        <v>388</v>
      </c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323"/>
      <c r="BC194" s="323"/>
      <c r="BD194" s="323"/>
      <c r="BE194" s="323"/>
      <c r="BF194" s="323"/>
      <c r="BG194" s="323"/>
      <c r="BH194" s="323"/>
      <c r="BI194" s="323"/>
      <c r="BJ194" s="323"/>
      <c r="BK194" s="323"/>
      <c r="BL194" s="323"/>
      <c r="BM194" s="323"/>
      <c r="BN194" s="323"/>
      <c r="BO194" s="323"/>
      <c r="BP194" s="323"/>
      <c r="BQ194" s="323"/>
      <c r="BR194" s="323"/>
      <c r="BS194" s="323"/>
      <c r="BT194" s="323"/>
      <c r="BU194" s="323"/>
      <c r="BV194" s="323"/>
      <c r="BW194" s="323"/>
      <c r="BX194" s="323"/>
      <c r="BY194" s="323"/>
      <c r="BZ194" s="323"/>
      <c r="CA194" s="323"/>
      <c r="CB194" s="323"/>
    </row>
    <row r="195" spans="1:82" ht="9.75" hidden="1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</row>
    <row r="196" spans="1:82" ht="14.25" hidden="1" x14ac:dyDescent="0.2">
      <c r="A196" s="10" t="s">
        <v>21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23" t="s">
        <v>36</v>
      </c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3"/>
      <c r="AM196" s="323"/>
      <c r="AN196" s="323"/>
      <c r="AO196" s="323"/>
      <c r="AP196" s="323"/>
      <c r="AQ196" s="323"/>
      <c r="AR196" s="323"/>
      <c r="AS196" s="323"/>
      <c r="AT196" s="323"/>
      <c r="AU196" s="323"/>
      <c r="AV196" s="323"/>
      <c r="AW196" s="323"/>
      <c r="AX196" s="323"/>
      <c r="AY196" s="323"/>
      <c r="AZ196" s="323"/>
      <c r="BA196" s="323"/>
      <c r="BB196" s="323"/>
      <c r="BC196" s="323"/>
      <c r="BD196" s="323"/>
      <c r="BE196" s="323"/>
      <c r="BF196" s="323"/>
      <c r="BG196" s="323"/>
      <c r="BH196" s="323"/>
      <c r="BI196" s="323"/>
      <c r="BJ196" s="323"/>
      <c r="BK196" s="323"/>
      <c r="BL196" s="323"/>
      <c r="BM196" s="323"/>
      <c r="BN196" s="323"/>
      <c r="BO196" s="323"/>
      <c r="BP196" s="323"/>
      <c r="BQ196" s="323"/>
      <c r="BR196" s="323"/>
      <c r="BS196" s="323"/>
      <c r="BT196" s="323"/>
      <c r="BU196" s="323"/>
      <c r="BV196" s="323"/>
      <c r="BW196" s="323"/>
      <c r="BX196" s="323"/>
      <c r="BY196" s="323"/>
      <c r="BZ196" s="323"/>
      <c r="CA196" s="323"/>
      <c r="CB196" s="323"/>
      <c r="CD196" s="17"/>
    </row>
    <row r="197" spans="1:82" ht="14.25" hidden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</row>
    <row r="198" spans="1:82" ht="48" hidden="1" customHeight="1" x14ac:dyDescent="0.25">
      <c r="A198" s="10" t="s">
        <v>23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754" t="s">
        <v>389</v>
      </c>
      <c r="AI198" s="754"/>
      <c r="AJ198" s="754"/>
      <c r="AK198" s="754"/>
      <c r="AL198" s="754"/>
      <c r="AM198" s="754"/>
      <c r="AN198" s="754"/>
      <c r="AO198" s="754"/>
      <c r="AP198" s="754"/>
      <c r="AQ198" s="754"/>
      <c r="AR198" s="754"/>
      <c r="AS198" s="754"/>
      <c r="AT198" s="754"/>
      <c r="AU198" s="754"/>
      <c r="AV198" s="754"/>
      <c r="AW198" s="754"/>
      <c r="AX198" s="754"/>
      <c r="AY198" s="754"/>
      <c r="AZ198" s="754"/>
      <c r="BA198" s="754"/>
      <c r="BB198" s="754"/>
      <c r="BC198" s="754"/>
      <c r="BD198" s="754"/>
      <c r="BE198" s="754"/>
      <c r="BF198" s="754"/>
      <c r="BG198" s="754"/>
      <c r="BH198" s="754"/>
      <c r="BI198" s="754"/>
      <c r="BJ198" s="754"/>
      <c r="BK198" s="754"/>
      <c r="BL198" s="754"/>
      <c r="BM198" s="754"/>
      <c r="BN198" s="754"/>
      <c r="BO198" s="754"/>
      <c r="BP198" s="754"/>
      <c r="BQ198" s="754"/>
      <c r="BR198" s="754"/>
      <c r="BS198" s="754"/>
      <c r="BT198" s="754"/>
      <c r="BU198" s="754"/>
      <c r="BV198" s="754"/>
      <c r="BW198" s="754"/>
      <c r="BX198" s="754"/>
      <c r="BY198" s="754"/>
      <c r="BZ198" s="754"/>
      <c r="CA198" s="754"/>
      <c r="CB198" s="754"/>
    </row>
    <row r="199" spans="1:82" ht="14.25" hidden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</row>
    <row r="200" spans="1:82" ht="14.25" hidden="1" x14ac:dyDescent="0.2">
      <c r="A200" s="352" t="s">
        <v>390</v>
      </c>
      <c r="B200" s="352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352"/>
      <c r="AW200" s="352"/>
      <c r="AX200" s="352"/>
      <c r="AY200" s="352"/>
      <c r="AZ200" s="352"/>
      <c r="BA200" s="352"/>
      <c r="BB200" s="352"/>
      <c r="BC200" s="352"/>
      <c r="BD200" s="352"/>
      <c r="BE200" s="352"/>
      <c r="BF200" s="352"/>
      <c r="BG200" s="352"/>
      <c r="BH200" s="352"/>
      <c r="BI200" s="352"/>
      <c r="BJ200" s="352"/>
      <c r="BK200" s="352"/>
      <c r="BL200" s="352"/>
      <c r="BM200" s="352"/>
      <c r="BN200" s="352"/>
      <c r="BO200" s="352"/>
      <c r="BP200" s="352"/>
      <c r="BQ200" s="352"/>
      <c r="BR200" s="352"/>
      <c r="BS200" s="352"/>
      <c r="BT200" s="352"/>
      <c r="BU200" s="352"/>
      <c r="BV200" s="352"/>
      <c r="BW200" s="352"/>
      <c r="BX200" s="352"/>
      <c r="BY200" s="352"/>
      <c r="BZ200" s="352"/>
      <c r="CA200" s="352"/>
      <c r="CB200" s="352"/>
    </row>
    <row r="201" spans="1:82" ht="14.25" hidden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</row>
    <row r="202" spans="1:82" ht="15" hidden="1" x14ac:dyDescent="0.2">
      <c r="A202" s="375" t="s">
        <v>25</v>
      </c>
      <c r="B202" s="376"/>
      <c r="C202" s="376"/>
      <c r="D202" s="377"/>
      <c r="E202" s="359" t="s">
        <v>26</v>
      </c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359" t="s">
        <v>161</v>
      </c>
      <c r="AO202" s="199"/>
      <c r="AP202" s="199"/>
      <c r="AQ202" s="199"/>
      <c r="AR202" s="199"/>
      <c r="AS202" s="199"/>
      <c r="AT202" s="199"/>
      <c r="AU202" s="359" t="s">
        <v>162</v>
      </c>
      <c r="AV202" s="199"/>
      <c r="AW202" s="199"/>
      <c r="AX202" s="199"/>
      <c r="AY202" s="199"/>
      <c r="AZ202" s="199"/>
      <c r="BA202" s="199"/>
      <c r="BB202" s="199"/>
      <c r="BC202" s="199"/>
      <c r="BD202" s="359" t="s">
        <v>206</v>
      </c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9"/>
      <c r="BX202" s="199"/>
      <c r="BY202" s="199"/>
      <c r="BZ202" s="199"/>
      <c r="CA202" s="199"/>
      <c r="CB202" s="199"/>
    </row>
    <row r="203" spans="1:82" ht="15" hidden="1" x14ac:dyDescent="0.2">
      <c r="A203" s="378"/>
      <c r="B203" s="379"/>
      <c r="C203" s="379"/>
      <c r="D203" s="380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374" t="s">
        <v>200</v>
      </c>
      <c r="BE203" s="374"/>
      <c r="BF203" s="374"/>
      <c r="BG203" s="374"/>
      <c r="BH203" s="374"/>
      <c r="BI203" s="374"/>
      <c r="BJ203" s="374"/>
      <c r="BK203" s="374"/>
      <c r="BL203" s="374"/>
      <c r="BM203" s="374"/>
      <c r="BN203" s="359" t="s">
        <v>199</v>
      </c>
      <c r="BO203" s="199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</row>
    <row r="204" spans="1:82" ht="15" hidden="1" x14ac:dyDescent="0.2">
      <c r="A204" s="381"/>
      <c r="B204" s="382"/>
      <c r="C204" s="382"/>
      <c r="D204" s="383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374"/>
      <c r="BE204" s="374"/>
      <c r="BF204" s="374"/>
      <c r="BG204" s="374"/>
      <c r="BH204" s="374"/>
      <c r="BI204" s="374"/>
      <c r="BJ204" s="374"/>
      <c r="BK204" s="374"/>
      <c r="BL204" s="374"/>
      <c r="BM204" s="374"/>
      <c r="BN204" s="359" t="s">
        <v>201</v>
      </c>
      <c r="BO204" s="199"/>
      <c r="BP204" s="199"/>
      <c r="BQ204" s="199"/>
      <c r="BR204" s="199"/>
      <c r="BS204" s="199"/>
      <c r="BT204" s="199"/>
      <c r="BU204" s="199"/>
      <c r="BV204" s="199"/>
      <c r="BW204" s="359" t="s">
        <v>394</v>
      </c>
      <c r="BX204" s="199"/>
      <c r="BY204" s="199"/>
      <c r="BZ204" s="199"/>
      <c r="CA204" s="199"/>
      <c r="CB204" s="199"/>
    </row>
    <row r="205" spans="1:82" ht="15" hidden="1" x14ac:dyDescent="0.2">
      <c r="A205" s="401">
        <v>1</v>
      </c>
      <c r="B205" s="402"/>
      <c r="C205" s="402"/>
      <c r="D205" s="403"/>
      <c r="E205" s="357">
        <v>2</v>
      </c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357">
        <v>3</v>
      </c>
      <c r="AO205" s="288"/>
      <c r="AP205" s="288"/>
      <c r="AQ205" s="288"/>
      <c r="AR205" s="288"/>
      <c r="AS205" s="288"/>
      <c r="AT205" s="288"/>
      <c r="AU205" s="391">
        <v>4</v>
      </c>
      <c r="AV205" s="391"/>
      <c r="AW205" s="391"/>
      <c r="AX205" s="391"/>
      <c r="AY205" s="391"/>
      <c r="AZ205" s="391"/>
      <c r="BA205" s="391"/>
      <c r="BB205" s="391"/>
      <c r="BC205" s="391"/>
      <c r="BD205" s="391">
        <v>5</v>
      </c>
      <c r="BE205" s="391"/>
      <c r="BF205" s="391"/>
      <c r="BG205" s="391"/>
      <c r="BH205" s="391"/>
      <c r="BI205" s="391"/>
      <c r="BJ205" s="391"/>
      <c r="BK205" s="391"/>
      <c r="BL205" s="391"/>
      <c r="BM205" s="391"/>
      <c r="BN205" s="391">
        <v>6</v>
      </c>
      <c r="BO205" s="391"/>
      <c r="BP205" s="391"/>
      <c r="BQ205" s="391"/>
      <c r="BR205" s="391"/>
      <c r="BS205" s="391"/>
      <c r="BT205" s="391"/>
      <c r="BU205" s="391"/>
      <c r="BV205" s="391"/>
      <c r="BW205" s="391">
        <v>7</v>
      </c>
      <c r="BX205" s="391"/>
      <c r="BY205" s="391"/>
      <c r="BZ205" s="391"/>
      <c r="CA205" s="391"/>
      <c r="CB205" s="391"/>
    </row>
    <row r="206" spans="1:82" ht="26.25" hidden="1" customHeight="1" x14ac:dyDescent="0.2">
      <c r="A206" s="398" t="s">
        <v>108</v>
      </c>
      <c r="B206" s="399"/>
      <c r="C206" s="399"/>
      <c r="D206" s="400"/>
      <c r="E206" s="431" t="s">
        <v>391</v>
      </c>
      <c r="F206" s="566"/>
      <c r="G206" s="566"/>
      <c r="H206" s="566"/>
      <c r="I206" s="566"/>
      <c r="J206" s="566"/>
      <c r="K206" s="566"/>
      <c r="L206" s="566"/>
      <c r="M206" s="566"/>
      <c r="N206" s="566"/>
      <c r="O206" s="566"/>
      <c r="P206" s="566"/>
      <c r="Q206" s="566"/>
      <c r="R206" s="566"/>
      <c r="S206" s="566"/>
      <c r="T206" s="566"/>
      <c r="U206" s="566"/>
      <c r="V206" s="566"/>
      <c r="W206" s="566"/>
      <c r="X206" s="566"/>
      <c r="Y206" s="566"/>
      <c r="Z206" s="566"/>
      <c r="AA206" s="566"/>
      <c r="AB206" s="566"/>
      <c r="AC206" s="566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357"/>
      <c r="AO206" s="288"/>
      <c r="AP206" s="288"/>
      <c r="AQ206" s="288"/>
      <c r="AR206" s="288"/>
      <c r="AS206" s="288"/>
      <c r="AT206" s="288"/>
      <c r="AU206" s="635"/>
      <c r="AV206" s="635"/>
      <c r="AW206" s="635"/>
      <c r="AX206" s="635"/>
      <c r="AY206" s="635"/>
      <c r="AZ206" s="635"/>
      <c r="BA206" s="635"/>
      <c r="BB206" s="635"/>
      <c r="BC206" s="635"/>
      <c r="BD206" s="472">
        <v>0</v>
      </c>
      <c r="BE206" s="472"/>
      <c r="BF206" s="472"/>
      <c r="BG206" s="472"/>
      <c r="BH206" s="472"/>
      <c r="BI206" s="472"/>
      <c r="BJ206" s="472"/>
      <c r="BK206" s="472"/>
      <c r="BL206" s="472"/>
      <c r="BM206" s="472"/>
      <c r="BN206" s="472">
        <v>0</v>
      </c>
      <c r="BO206" s="472"/>
      <c r="BP206" s="472"/>
      <c r="BQ206" s="472"/>
      <c r="BR206" s="472"/>
      <c r="BS206" s="472"/>
      <c r="BT206" s="472"/>
      <c r="BU206" s="472"/>
      <c r="BV206" s="472"/>
      <c r="BW206" s="472">
        <v>0</v>
      </c>
      <c r="BX206" s="472"/>
      <c r="BY206" s="472"/>
      <c r="BZ206" s="472"/>
      <c r="CA206" s="472"/>
      <c r="CB206" s="472"/>
    </row>
    <row r="207" spans="1:82" ht="15" hidden="1" x14ac:dyDescent="0.25">
      <c r="A207" s="392"/>
      <c r="B207" s="393"/>
      <c r="C207" s="393"/>
      <c r="D207" s="394"/>
      <c r="E207" s="446" t="s">
        <v>31</v>
      </c>
      <c r="F207" s="447"/>
      <c r="G207" s="447"/>
      <c r="H207" s="447"/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7"/>
      <c r="T207" s="447"/>
      <c r="U207" s="447"/>
      <c r="V207" s="447"/>
      <c r="W207" s="447"/>
      <c r="X207" s="447"/>
      <c r="Y207" s="447"/>
      <c r="Z207" s="447"/>
      <c r="AA207" s="447"/>
      <c r="AB207" s="447"/>
      <c r="AC207" s="447"/>
      <c r="AD207" s="447"/>
      <c r="AE207" s="447"/>
      <c r="AF207" s="447"/>
      <c r="AG207" s="447"/>
      <c r="AH207" s="447"/>
      <c r="AI207" s="447"/>
      <c r="AJ207" s="447"/>
      <c r="AK207" s="447"/>
      <c r="AL207" s="447"/>
      <c r="AM207" s="447"/>
      <c r="AN207" s="464" t="s">
        <v>5</v>
      </c>
      <c r="AO207" s="465"/>
      <c r="AP207" s="465"/>
      <c r="AQ207" s="465"/>
      <c r="AR207" s="465"/>
      <c r="AS207" s="465" t="s">
        <v>5</v>
      </c>
      <c r="AT207" s="465"/>
      <c r="AU207" s="636" t="s">
        <v>5</v>
      </c>
      <c r="AV207" s="637"/>
      <c r="AW207" s="637"/>
      <c r="AX207" s="637"/>
      <c r="AY207" s="637"/>
      <c r="AZ207" s="637"/>
      <c r="BA207" s="637"/>
      <c r="BB207" s="637"/>
      <c r="BC207" s="638" t="s">
        <v>5</v>
      </c>
      <c r="BD207" s="469">
        <f>SUM(BD206)</f>
        <v>0</v>
      </c>
      <c r="BE207" s="469"/>
      <c r="BF207" s="469"/>
      <c r="BG207" s="469"/>
      <c r="BH207" s="469"/>
      <c r="BI207" s="469"/>
      <c r="BJ207" s="469"/>
      <c r="BK207" s="469"/>
      <c r="BL207" s="469"/>
      <c r="BM207" s="469"/>
      <c r="BN207" s="469">
        <f>SUM(BN206)</f>
        <v>0</v>
      </c>
      <c r="BO207" s="469"/>
      <c r="BP207" s="469"/>
      <c r="BQ207" s="469"/>
      <c r="BR207" s="469"/>
      <c r="BS207" s="469"/>
      <c r="BT207" s="469"/>
      <c r="BU207" s="469"/>
      <c r="BV207" s="469"/>
      <c r="BW207" s="469">
        <f>SUM(BW206)</f>
        <v>0</v>
      </c>
      <c r="BX207" s="469"/>
      <c r="BY207" s="469"/>
      <c r="BZ207" s="469"/>
      <c r="CA207" s="469"/>
      <c r="CB207" s="469"/>
    </row>
    <row r="208" spans="1:82" ht="14.25" customHeight="1" x14ac:dyDescent="0.25">
      <c r="E208" s="47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78"/>
      <c r="AO208" s="120"/>
      <c r="AP208" s="120"/>
      <c r="AQ208" s="120"/>
      <c r="AR208" s="120"/>
      <c r="AS208" s="120"/>
      <c r="AT208" s="120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</row>
    <row r="209" spans="1:82" ht="19.5" customHeight="1" x14ac:dyDescent="0.25">
      <c r="A209" s="457" t="s">
        <v>471</v>
      </c>
      <c r="B209" s="639"/>
      <c r="C209" s="639"/>
      <c r="D209" s="639"/>
      <c r="E209" s="639"/>
      <c r="F209" s="639"/>
      <c r="G209" s="639"/>
      <c r="H209" s="639"/>
      <c r="I209" s="639"/>
      <c r="J209" s="639"/>
      <c r="K209" s="639"/>
      <c r="L209" s="639"/>
      <c r="M209" s="639"/>
      <c r="N209" s="639"/>
      <c r="O209" s="639"/>
      <c r="P209" s="639"/>
      <c r="Q209" s="639"/>
      <c r="R209" s="639"/>
      <c r="S209" s="639"/>
      <c r="T209" s="639"/>
      <c r="U209" s="639"/>
      <c r="V209" s="639"/>
      <c r="W209" s="639"/>
      <c r="X209" s="639"/>
      <c r="Y209" s="639"/>
      <c r="Z209" s="639"/>
      <c r="AA209" s="639"/>
      <c r="AB209" s="639"/>
      <c r="AC209" s="639"/>
      <c r="AD209" s="639"/>
      <c r="AE209" s="639"/>
      <c r="AF209" s="639"/>
      <c r="AG209" s="639"/>
      <c r="AH209" s="639"/>
      <c r="AI209" s="639"/>
      <c r="AJ209" s="639"/>
      <c r="AK209" s="639"/>
      <c r="AL209" s="639"/>
      <c r="AM209" s="639"/>
      <c r="AN209" s="639"/>
      <c r="AO209" s="639"/>
      <c r="AP209" s="639"/>
      <c r="AQ209" s="639"/>
      <c r="AR209" s="639"/>
      <c r="AS209" s="639"/>
      <c r="AT209" s="639"/>
      <c r="AU209" s="639"/>
      <c r="AV209" s="639"/>
      <c r="AW209" s="639"/>
      <c r="AX209" s="639"/>
      <c r="AY209" s="639"/>
      <c r="AZ209" s="639"/>
      <c r="BA209" s="639"/>
      <c r="BB209" s="639"/>
      <c r="BC209" s="639"/>
      <c r="BD209" s="639"/>
      <c r="BE209" s="639"/>
      <c r="BF209" s="639"/>
      <c r="BG209" s="453">
        <f>BE141+BE156</f>
        <v>2068646</v>
      </c>
      <c r="BH209" s="713"/>
      <c r="BI209" s="713"/>
      <c r="BJ209" s="713"/>
      <c r="BK209" s="713"/>
      <c r="BL209" s="713"/>
      <c r="BM209" s="713"/>
      <c r="BN209" s="713"/>
      <c r="BO209" s="713"/>
      <c r="BP209" s="713"/>
      <c r="BQ209" s="713"/>
      <c r="BR209" s="713"/>
      <c r="BS209" s="713"/>
      <c r="BT209" s="713"/>
      <c r="BU209" s="713"/>
      <c r="BV209" s="713"/>
      <c r="BW209" s="713"/>
      <c r="BX209" s="713"/>
      <c r="BY209" s="713"/>
      <c r="BZ209" s="713"/>
      <c r="CA209" s="713"/>
      <c r="CB209" s="713"/>
    </row>
    <row r="210" spans="1:82" ht="15" x14ac:dyDescent="0.25">
      <c r="A210" s="456" t="s">
        <v>349</v>
      </c>
      <c r="B210" s="714"/>
      <c r="C210" s="714"/>
      <c r="D210" s="714"/>
      <c r="E210" s="714"/>
      <c r="F210" s="714"/>
      <c r="G210" s="714"/>
      <c r="H210" s="714"/>
      <c r="I210" s="714"/>
      <c r="J210" s="714"/>
      <c r="K210" s="714"/>
      <c r="L210" s="714"/>
      <c r="M210" s="714"/>
      <c r="N210" s="714"/>
      <c r="O210" s="714"/>
      <c r="P210" s="714"/>
      <c r="Q210" s="714"/>
      <c r="R210" s="714"/>
      <c r="S210" s="714"/>
      <c r="T210" s="714"/>
      <c r="U210" s="714"/>
      <c r="V210" s="714"/>
      <c r="W210" s="714"/>
      <c r="X210" s="714"/>
      <c r="Y210" s="714"/>
      <c r="Z210" s="714"/>
      <c r="AA210" s="714"/>
      <c r="AB210" s="714"/>
      <c r="AC210" s="714"/>
      <c r="AD210" s="714"/>
      <c r="AE210" s="714"/>
      <c r="AF210" s="714"/>
      <c r="AG210" s="714"/>
      <c r="AH210" s="714"/>
      <c r="AI210" s="714"/>
      <c r="AJ210" s="714"/>
      <c r="AK210" s="714"/>
      <c r="AL210" s="714"/>
      <c r="AM210" s="714"/>
      <c r="AN210" s="714"/>
      <c r="AO210" s="714"/>
      <c r="AP210" s="714"/>
      <c r="AQ210" s="714"/>
      <c r="AR210" s="714"/>
      <c r="AS210" s="714"/>
      <c r="AT210" s="714"/>
      <c r="AU210" s="714"/>
      <c r="AV210" s="714"/>
      <c r="AW210" s="714"/>
      <c r="AX210" s="714"/>
      <c r="AY210" s="714"/>
      <c r="AZ210" s="714"/>
      <c r="BA210" s="714"/>
      <c r="BB210" s="714"/>
      <c r="BC210" s="714"/>
      <c r="BD210" s="714"/>
      <c r="BE210" s="714"/>
      <c r="BF210" s="714"/>
      <c r="BG210" s="151"/>
      <c r="BH210" s="151"/>
      <c r="BI210" s="151"/>
      <c r="BJ210" s="151"/>
      <c r="BK210" s="151"/>
      <c r="BL210" s="151"/>
      <c r="BM210" s="151"/>
      <c r="BN210" s="151"/>
      <c r="BO210" s="74"/>
      <c r="BP210" s="74"/>
      <c r="BQ210" s="74"/>
      <c r="BR210" s="74"/>
      <c r="BS210" s="74"/>
      <c r="BT210" s="74"/>
      <c r="BU210" s="715">
        <f>BE93+AY109+BD124+BE174+BE190+BD207+BG209</f>
        <v>5516186</v>
      </c>
      <c r="BV210" s="716"/>
      <c r="BW210" s="716"/>
      <c r="BX210" s="716"/>
      <c r="BY210" s="716"/>
      <c r="BZ210" s="716"/>
      <c r="CA210" s="716"/>
      <c r="CB210" s="716"/>
    </row>
    <row r="211" spans="1:82" ht="19.5" customHeight="1" x14ac:dyDescent="0.25">
      <c r="A211" s="456" t="s">
        <v>469</v>
      </c>
      <c r="B211" s="714"/>
      <c r="C211" s="714"/>
      <c r="D211" s="714"/>
      <c r="E211" s="714"/>
      <c r="F211" s="714"/>
      <c r="G211" s="714"/>
      <c r="H211" s="714"/>
      <c r="I211" s="714"/>
      <c r="J211" s="714"/>
      <c r="K211" s="714"/>
      <c r="L211" s="714"/>
      <c r="M211" s="714"/>
      <c r="N211" s="714"/>
      <c r="O211" s="714"/>
      <c r="P211" s="714"/>
      <c r="Q211" s="714"/>
      <c r="R211" s="714"/>
      <c r="S211" s="714"/>
      <c r="T211" s="714"/>
      <c r="U211" s="714"/>
      <c r="V211" s="714"/>
      <c r="W211" s="714"/>
      <c r="X211" s="714"/>
      <c r="Y211" s="714"/>
      <c r="Z211" s="714"/>
      <c r="AA211" s="714"/>
      <c r="AB211" s="714"/>
      <c r="AC211" s="714"/>
      <c r="AD211" s="714"/>
      <c r="AE211" s="714"/>
      <c r="AF211" s="714"/>
      <c r="AG211" s="714"/>
      <c r="AH211" s="714"/>
      <c r="AI211" s="714"/>
      <c r="AJ211" s="714"/>
      <c r="AK211" s="714"/>
      <c r="AL211" s="714"/>
      <c r="AM211" s="714"/>
      <c r="AN211" s="714"/>
      <c r="AO211" s="714"/>
      <c r="AP211" s="714"/>
      <c r="AQ211" s="714"/>
      <c r="AR211" s="714"/>
      <c r="AS211" s="714"/>
      <c r="AT211" s="714"/>
      <c r="AU211" s="714"/>
      <c r="AV211" s="714"/>
      <c r="AW211" s="714"/>
      <c r="AX211" s="714"/>
      <c r="AY211" s="714"/>
      <c r="AZ211" s="714"/>
      <c r="BA211" s="714"/>
      <c r="BB211" s="714"/>
      <c r="BC211" s="714"/>
      <c r="BD211" s="714"/>
      <c r="BE211" s="714"/>
      <c r="BF211" s="714"/>
      <c r="BG211" s="151"/>
      <c r="BH211" s="151"/>
      <c r="BI211" s="151"/>
      <c r="BJ211" s="151"/>
      <c r="BK211" s="151"/>
      <c r="BL211" s="151"/>
      <c r="BM211" s="151"/>
      <c r="BN211" s="151"/>
      <c r="BO211" s="25"/>
      <c r="BP211" s="25"/>
      <c r="BQ211" s="25"/>
      <c r="BR211" s="25"/>
      <c r="BS211" s="25"/>
      <c r="BT211" s="25"/>
      <c r="BU211" s="715">
        <f>BE141+BE156</f>
        <v>2068646</v>
      </c>
      <c r="BV211" s="716"/>
      <c r="BW211" s="716"/>
      <c r="BX211" s="716"/>
      <c r="BY211" s="716"/>
      <c r="BZ211" s="716"/>
      <c r="CA211" s="716"/>
      <c r="CB211" s="716"/>
    </row>
    <row r="212" spans="1:82" ht="20.25" customHeight="1" x14ac:dyDescent="0.25">
      <c r="A212" s="456" t="s">
        <v>470</v>
      </c>
      <c r="B212" s="714"/>
      <c r="C212" s="714"/>
      <c r="D212" s="714"/>
      <c r="E212" s="714"/>
      <c r="F212" s="714"/>
      <c r="G212" s="714"/>
      <c r="H212" s="714"/>
      <c r="I212" s="714"/>
      <c r="J212" s="714"/>
      <c r="K212" s="714"/>
      <c r="L212" s="714"/>
      <c r="M212" s="714"/>
      <c r="N212" s="714"/>
      <c r="O212" s="714"/>
      <c r="P212" s="714"/>
      <c r="Q212" s="714"/>
      <c r="R212" s="714"/>
      <c r="S212" s="714"/>
      <c r="T212" s="714"/>
      <c r="U212" s="714"/>
      <c r="V212" s="714"/>
      <c r="W212" s="714"/>
      <c r="X212" s="714"/>
      <c r="Y212" s="714"/>
      <c r="Z212" s="714"/>
      <c r="AA212" s="714"/>
      <c r="AB212" s="714"/>
      <c r="AC212" s="714"/>
      <c r="AD212" s="714"/>
      <c r="AE212" s="714"/>
      <c r="AF212" s="714"/>
      <c r="AG212" s="714"/>
      <c r="AH212" s="714"/>
      <c r="AI212" s="714"/>
      <c r="AJ212" s="714"/>
      <c r="AK212" s="714"/>
      <c r="AL212" s="714"/>
      <c r="AM212" s="714"/>
      <c r="AN212" s="714"/>
      <c r="AO212" s="714"/>
      <c r="AP212" s="714"/>
      <c r="AQ212" s="714"/>
      <c r="AR212" s="714"/>
      <c r="AS212" s="714"/>
      <c r="AT212" s="714"/>
      <c r="AU212" s="714"/>
      <c r="AV212" s="714"/>
      <c r="AW212" s="714"/>
      <c r="AX212" s="714"/>
      <c r="AY212" s="714"/>
      <c r="AZ212" s="714"/>
      <c r="BA212" s="714"/>
      <c r="BB212" s="714"/>
      <c r="BC212" s="714"/>
      <c r="BD212" s="714"/>
      <c r="BE212" s="714"/>
      <c r="BF212" s="714"/>
      <c r="BG212" s="151"/>
      <c r="BH212" s="151"/>
      <c r="BI212" s="151"/>
      <c r="BJ212" s="151"/>
      <c r="BK212" s="151"/>
      <c r="BL212" s="151"/>
      <c r="BM212" s="151"/>
      <c r="BN212" s="151"/>
      <c r="BO212" s="25"/>
      <c r="BP212" s="25"/>
      <c r="BQ212" s="25"/>
      <c r="BR212" s="25"/>
      <c r="BS212" s="25"/>
      <c r="BT212" s="25"/>
      <c r="BU212" s="715">
        <f>BE93+AY109+BD124+BE174+BE190</f>
        <v>3447540</v>
      </c>
      <c r="BV212" s="716"/>
      <c r="BW212" s="716"/>
      <c r="BX212" s="716"/>
      <c r="BY212" s="716"/>
      <c r="BZ212" s="716"/>
      <c r="CA212" s="716"/>
      <c r="CB212" s="716"/>
    </row>
    <row r="213" spans="1:82" ht="18" customHeight="1" x14ac:dyDescent="0.25">
      <c r="A213" s="456" t="s">
        <v>353</v>
      </c>
      <c r="B213" s="714"/>
      <c r="C213" s="714"/>
      <c r="D213" s="714"/>
      <c r="E213" s="714"/>
      <c r="F213" s="714"/>
      <c r="G213" s="714"/>
      <c r="H213" s="714"/>
      <c r="I213" s="714"/>
      <c r="J213" s="714"/>
      <c r="K213" s="714"/>
      <c r="L213" s="714"/>
      <c r="M213" s="714"/>
      <c r="N213" s="714"/>
      <c r="O213" s="714"/>
      <c r="P213" s="714"/>
      <c r="Q213" s="714"/>
      <c r="R213" s="714"/>
      <c r="S213" s="714"/>
      <c r="T213" s="714"/>
      <c r="U213" s="714"/>
      <c r="V213" s="714"/>
      <c r="W213" s="714"/>
      <c r="X213" s="714"/>
      <c r="Y213" s="714"/>
      <c r="Z213" s="714"/>
      <c r="AA213" s="714"/>
      <c r="AB213" s="714"/>
      <c r="AC213" s="714"/>
      <c r="AD213" s="714"/>
      <c r="AE213" s="714"/>
      <c r="AF213" s="714"/>
      <c r="AG213" s="714"/>
      <c r="AH213" s="714"/>
      <c r="AI213" s="714"/>
      <c r="AJ213" s="714"/>
      <c r="AK213" s="714"/>
      <c r="AL213" s="714"/>
      <c r="AM213" s="714"/>
      <c r="AN213" s="714"/>
      <c r="AO213" s="714"/>
      <c r="AP213" s="714"/>
      <c r="AQ213" s="714"/>
      <c r="AR213" s="714"/>
      <c r="AS213" s="714"/>
      <c r="AT213" s="714"/>
      <c r="AU213" s="714"/>
      <c r="AV213" s="714"/>
      <c r="AW213" s="714"/>
      <c r="AX213" s="714"/>
      <c r="AY213" s="714"/>
      <c r="AZ213" s="714"/>
      <c r="BA213" s="714"/>
      <c r="BB213" s="714"/>
      <c r="BC213" s="714"/>
      <c r="BD213" s="714"/>
      <c r="BE213" s="714"/>
      <c r="BF213" s="714"/>
      <c r="BG213" s="151" t="e">
        <f>BQ19+#REF!+BG210</f>
        <v>#REF!</v>
      </c>
      <c r="BH213" s="151"/>
      <c r="BI213" s="151"/>
      <c r="BJ213" s="151"/>
      <c r="BK213" s="151"/>
      <c r="BL213" s="151"/>
      <c r="BM213" s="151"/>
      <c r="BN213" s="151"/>
      <c r="BO213" s="71"/>
      <c r="BP213" s="73"/>
      <c r="BQ213" s="73"/>
      <c r="BR213" s="73"/>
      <c r="BS213" s="73"/>
      <c r="BT213" s="73"/>
      <c r="BU213" s="453">
        <f>BU210+BQ19+BG74</f>
        <v>5522283</v>
      </c>
      <c r="BV213" s="732"/>
      <c r="BW213" s="732"/>
      <c r="BX213" s="732"/>
      <c r="BY213" s="732"/>
      <c r="BZ213" s="732"/>
      <c r="CA213" s="732"/>
      <c r="CB213" s="732"/>
      <c r="CD213" s="15">
        <f>BU213-BG209</f>
        <v>3453637</v>
      </c>
    </row>
    <row r="215" spans="1:82" ht="15" x14ac:dyDescent="0.25">
      <c r="A215" s="456" t="s">
        <v>396</v>
      </c>
      <c r="B215" s="714"/>
      <c r="C215" s="714"/>
      <c r="D215" s="714"/>
      <c r="E215" s="714"/>
      <c r="F215" s="714"/>
      <c r="G215" s="714"/>
      <c r="H215" s="714"/>
      <c r="I215" s="714"/>
      <c r="J215" s="714"/>
      <c r="K215" s="714"/>
      <c r="L215" s="714"/>
      <c r="M215" s="714"/>
      <c r="N215" s="714"/>
      <c r="O215" s="714"/>
      <c r="P215" s="714"/>
      <c r="Q215" s="714"/>
      <c r="R215" s="714"/>
      <c r="S215" s="714"/>
      <c r="T215" s="714"/>
      <c r="U215" s="714"/>
      <c r="V215" s="714"/>
      <c r="W215" s="714"/>
      <c r="X215" s="714"/>
      <c r="Y215" s="714"/>
      <c r="Z215" s="714"/>
      <c r="AA215" s="714"/>
      <c r="AB215" s="714"/>
      <c r="AC215" s="714"/>
      <c r="AD215" s="714"/>
      <c r="AE215" s="714"/>
      <c r="AF215" s="714"/>
      <c r="AG215" s="714"/>
      <c r="AH215" s="714"/>
      <c r="AI215" s="714"/>
      <c r="AJ215" s="714"/>
      <c r="AK215" s="714"/>
      <c r="AL215" s="714"/>
      <c r="AM215" s="714"/>
      <c r="AN215" s="714"/>
      <c r="AO215" s="714"/>
      <c r="AP215" s="714"/>
      <c r="AQ215" s="714"/>
      <c r="AR215" s="714"/>
      <c r="AS215" s="714"/>
      <c r="AT215" s="714"/>
      <c r="AU215" s="714"/>
      <c r="AV215" s="714"/>
      <c r="AW215" s="714"/>
      <c r="AX215" s="714"/>
      <c r="AY215" s="714"/>
      <c r="AZ215" s="714"/>
      <c r="BA215" s="714"/>
      <c r="BB215" s="714"/>
      <c r="BC215" s="714"/>
      <c r="BD215" s="714"/>
      <c r="BE215" s="714"/>
      <c r="BF215" s="714"/>
      <c r="BG215" s="151"/>
      <c r="BH215" s="151"/>
      <c r="BI215" s="151"/>
      <c r="BJ215" s="151"/>
      <c r="BK215" s="151"/>
      <c r="BL215" s="151"/>
      <c r="BM215" s="151"/>
      <c r="BN215" s="151"/>
      <c r="BO215" s="74"/>
      <c r="BP215" s="74"/>
      <c r="BQ215" s="74"/>
      <c r="BR215" s="74"/>
      <c r="BS215" s="74"/>
      <c r="BT215" s="74"/>
      <c r="BU215" s="453">
        <f>BO93</f>
        <v>320000</v>
      </c>
      <c r="BV215" s="732"/>
      <c r="BW215" s="732"/>
      <c r="BX215" s="732"/>
      <c r="BY215" s="732"/>
      <c r="BZ215" s="732"/>
      <c r="CA215" s="732"/>
      <c r="CB215" s="732"/>
    </row>
    <row r="216" spans="1:82" ht="1.1499999999999999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spans="1:82" ht="18" customHeight="1" x14ac:dyDescent="0.25">
      <c r="A217" s="456" t="s">
        <v>403</v>
      </c>
      <c r="B217" s="714"/>
      <c r="C217" s="714"/>
      <c r="D217" s="714"/>
      <c r="E217" s="714"/>
      <c r="F217" s="714"/>
      <c r="G217" s="714"/>
      <c r="H217" s="714"/>
      <c r="I217" s="714"/>
      <c r="J217" s="714"/>
      <c r="K217" s="714"/>
      <c r="L217" s="714"/>
      <c r="M217" s="714"/>
      <c r="N217" s="714"/>
      <c r="O217" s="714"/>
      <c r="P217" s="714"/>
      <c r="Q217" s="714"/>
      <c r="R217" s="714"/>
      <c r="S217" s="714"/>
      <c r="T217" s="714"/>
      <c r="U217" s="714"/>
      <c r="V217" s="714"/>
      <c r="W217" s="714"/>
      <c r="X217" s="714"/>
      <c r="Y217" s="714"/>
      <c r="Z217" s="714"/>
      <c r="AA217" s="714"/>
      <c r="AB217" s="714"/>
      <c r="AC217" s="714"/>
      <c r="AD217" s="714"/>
      <c r="AE217" s="714"/>
      <c r="AF217" s="714"/>
      <c r="AG217" s="714"/>
      <c r="AH217" s="714"/>
      <c r="AI217" s="714"/>
      <c r="AJ217" s="714"/>
      <c r="AK217" s="714"/>
      <c r="AL217" s="714"/>
      <c r="AM217" s="714"/>
      <c r="AN217" s="714"/>
      <c r="AO217" s="714"/>
      <c r="AP217" s="714"/>
      <c r="AQ217" s="714"/>
      <c r="AR217" s="714"/>
      <c r="AS217" s="714"/>
      <c r="AT217" s="714"/>
      <c r="AU217" s="714"/>
      <c r="AV217" s="714"/>
      <c r="AW217" s="714"/>
      <c r="AX217" s="714"/>
      <c r="AY217" s="714"/>
      <c r="AZ217" s="714"/>
      <c r="BA217" s="714"/>
      <c r="BB217" s="714"/>
      <c r="BC217" s="714"/>
      <c r="BD217" s="714"/>
      <c r="BE217" s="714"/>
      <c r="BF217" s="714"/>
      <c r="BG217" s="151" t="e">
        <f>BQ41+#REF!+BG215</f>
        <v>#REF!</v>
      </c>
      <c r="BH217" s="151"/>
      <c r="BI217" s="151"/>
      <c r="BJ217" s="151"/>
      <c r="BK217" s="151"/>
      <c r="BL217" s="151"/>
      <c r="BM217" s="151"/>
      <c r="BN217" s="151"/>
      <c r="BO217" s="71"/>
      <c r="BP217" s="73"/>
      <c r="BQ217" s="73"/>
      <c r="BR217" s="73"/>
      <c r="BS217" s="73"/>
      <c r="BT217" s="73"/>
      <c r="BU217" s="453">
        <f>BU215+BQ28+BP74</f>
        <v>320000</v>
      </c>
      <c r="BV217" s="732"/>
      <c r="BW217" s="732"/>
      <c r="BX217" s="732"/>
      <c r="BY217" s="732"/>
      <c r="BZ217" s="732"/>
      <c r="CA217" s="732"/>
      <c r="CB217" s="732"/>
    </row>
    <row r="219" spans="1:82" ht="15" x14ac:dyDescent="0.25">
      <c r="A219" s="456" t="s">
        <v>419</v>
      </c>
      <c r="B219" s="714"/>
      <c r="C219" s="714"/>
      <c r="D219" s="714"/>
      <c r="E219" s="714"/>
      <c r="F219" s="714"/>
      <c r="G219" s="714"/>
      <c r="H219" s="714"/>
      <c r="I219" s="714"/>
      <c r="J219" s="714"/>
      <c r="K219" s="714"/>
      <c r="L219" s="714"/>
      <c r="M219" s="714"/>
      <c r="N219" s="714"/>
      <c r="O219" s="714"/>
      <c r="P219" s="714"/>
      <c r="Q219" s="714"/>
      <c r="R219" s="714"/>
      <c r="S219" s="714"/>
      <c r="T219" s="714"/>
      <c r="U219" s="714"/>
      <c r="V219" s="714"/>
      <c r="W219" s="714"/>
      <c r="X219" s="714"/>
      <c r="Y219" s="714"/>
      <c r="Z219" s="714"/>
      <c r="AA219" s="714"/>
      <c r="AB219" s="714"/>
      <c r="AC219" s="714"/>
      <c r="AD219" s="714"/>
      <c r="AE219" s="714"/>
      <c r="AF219" s="714"/>
      <c r="AG219" s="714"/>
      <c r="AH219" s="714"/>
      <c r="AI219" s="714"/>
      <c r="AJ219" s="714"/>
      <c r="AK219" s="714"/>
      <c r="AL219" s="714"/>
      <c r="AM219" s="714"/>
      <c r="AN219" s="714"/>
      <c r="AO219" s="714"/>
      <c r="AP219" s="714"/>
      <c r="AQ219" s="714"/>
      <c r="AR219" s="714"/>
      <c r="AS219" s="714"/>
      <c r="AT219" s="714"/>
      <c r="AU219" s="714"/>
      <c r="AV219" s="714"/>
      <c r="AW219" s="714"/>
      <c r="AX219" s="714"/>
      <c r="AY219" s="714"/>
      <c r="AZ219" s="714"/>
      <c r="BA219" s="714"/>
      <c r="BB219" s="714"/>
      <c r="BC219" s="714"/>
      <c r="BD219" s="714"/>
      <c r="BE219" s="714"/>
      <c r="BF219" s="714"/>
      <c r="BG219" s="151"/>
      <c r="BH219" s="151"/>
      <c r="BI219" s="151"/>
      <c r="BJ219" s="151"/>
      <c r="BK219" s="151"/>
      <c r="BL219" s="151"/>
      <c r="BM219" s="151"/>
      <c r="BN219" s="151"/>
      <c r="BO219" s="74"/>
      <c r="BP219" s="74"/>
      <c r="BQ219" s="74"/>
      <c r="BR219" s="74"/>
      <c r="BS219" s="74"/>
      <c r="BT219" s="74"/>
      <c r="BU219" s="453">
        <f>BW93</f>
        <v>639300</v>
      </c>
      <c r="BV219" s="732"/>
      <c r="BW219" s="732"/>
      <c r="BX219" s="732"/>
      <c r="BY219" s="732"/>
      <c r="BZ219" s="732"/>
      <c r="CA219" s="732"/>
      <c r="CB219" s="732"/>
    </row>
    <row r="220" spans="1:82" ht="6.6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spans="1:82" ht="18" customHeight="1" x14ac:dyDescent="0.25">
      <c r="A221" s="456" t="s">
        <v>432</v>
      </c>
      <c r="B221" s="714"/>
      <c r="C221" s="714"/>
      <c r="D221" s="714"/>
      <c r="E221" s="714"/>
      <c r="F221" s="714"/>
      <c r="G221" s="714"/>
      <c r="H221" s="714"/>
      <c r="I221" s="714"/>
      <c r="J221" s="714"/>
      <c r="K221" s="714"/>
      <c r="L221" s="714"/>
      <c r="M221" s="714"/>
      <c r="N221" s="714"/>
      <c r="O221" s="714"/>
      <c r="P221" s="714"/>
      <c r="Q221" s="714"/>
      <c r="R221" s="714"/>
      <c r="S221" s="714"/>
      <c r="T221" s="714"/>
      <c r="U221" s="714"/>
      <c r="V221" s="714"/>
      <c r="W221" s="714"/>
      <c r="X221" s="714"/>
      <c r="Y221" s="714"/>
      <c r="Z221" s="714"/>
      <c r="AA221" s="714"/>
      <c r="AB221" s="714"/>
      <c r="AC221" s="714"/>
      <c r="AD221" s="714"/>
      <c r="AE221" s="714"/>
      <c r="AF221" s="714"/>
      <c r="AG221" s="714"/>
      <c r="AH221" s="714"/>
      <c r="AI221" s="714"/>
      <c r="AJ221" s="714"/>
      <c r="AK221" s="714"/>
      <c r="AL221" s="714"/>
      <c r="AM221" s="714"/>
      <c r="AN221" s="714"/>
      <c r="AO221" s="714"/>
      <c r="AP221" s="714"/>
      <c r="AQ221" s="714"/>
      <c r="AR221" s="714"/>
      <c r="AS221" s="714"/>
      <c r="AT221" s="714"/>
      <c r="AU221" s="714"/>
      <c r="AV221" s="714"/>
      <c r="AW221" s="714"/>
      <c r="AX221" s="714"/>
      <c r="AY221" s="714"/>
      <c r="AZ221" s="714"/>
      <c r="BA221" s="714"/>
      <c r="BB221" s="714"/>
      <c r="BC221" s="714"/>
      <c r="BD221" s="714"/>
      <c r="BE221" s="714"/>
      <c r="BF221" s="714"/>
      <c r="BG221" s="151">
        <f>BQ45+BQ79+BG219</f>
        <v>0</v>
      </c>
      <c r="BH221" s="151"/>
      <c r="BI221" s="151"/>
      <c r="BJ221" s="151"/>
      <c r="BK221" s="151"/>
      <c r="BL221" s="151"/>
      <c r="BM221" s="151"/>
      <c r="BN221" s="151"/>
      <c r="BO221" s="71"/>
      <c r="BP221" s="73"/>
      <c r="BQ221" s="73"/>
      <c r="BR221" s="73"/>
      <c r="BS221" s="73"/>
      <c r="BT221" s="73"/>
      <c r="BU221" s="453">
        <f>BU219+BQ37+BX74</f>
        <v>639300</v>
      </c>
      <c r="BV221" s="732"/>
      <c r="BW221" s="732"/>
      <c r="BX221" s="732"/>
      <c r="BY221" s="732"/>
      <c r="BZ221" s="732"/>
      <c r="CA221" s="732"/>
      <c r="CB221" s="732"/>
    </row>
  </sheetData>
  <mergeCells count="511">
    <mergeCell ref="E206:AM206"/>
    <mergeCell ref="AN206:AT206"/>
    <mergeCell ref="AU206:BC206"/>
    <mergeCell ref="BD206:BM206"/>
    <mergeCell ref="BN206:BV206"/>
    <mergeCell ref="BW206:CB206"/>
    <mergeCell ref="A192:CB192"/>
    <mergeCell ref="A194:AD194"/>
    <mergeCell ref="AE194:CB194"/>
    <mergeCell ref="S196:CB196"/>
    <mergeCell ref="AH198:CB198"/>
    <mergeCell ref="A200:CB200"/>
    <mergeCell ref="A202:D204"/>
    <mergeCell ref="E202:AM204"/>
    <mergeCell ref="AN202:AT204"/>
    <mergeCell ref="AU202:BC204"/>
    <mergeCell ref="BD202:CB202"/>
    <mergeCell ref="BD203:BM204"/>
    <mergeCell ref="BN203:CB203"/>
    <mergeCell ref="BN204:BV204"/>
    <mergeCell ref="BW204:CB204"/>
    <mergeCell ref="A182:CB182"/>
    <mergeCell ref="A184:D187"/>
    <mergeCell ref="E184:AH187"/>
    <mergeCell ref="AI184:AV187"/>
    <mergeCell ref="AW184:BD187"/>
    <mergeCell ref="BE184:CB185"/>
    <mergeCell ref="BE186:BN187"/>
    <mergeCell ref="BO186:CB186"/>
    <mergeCell ref="BO187:BV187"/>
    <mergeCell ref="BW187:CB187"/>
    <mergeCell ref="S178:CB178"/>
    <mergeCell ref="AH180:CB180"/>
    <mergeCell ref="A174:D174"/>
    <mergeCell ref="E174:AH174"/>
    <mergeCell ref="AI174:AV174"/>
    <mergeCell ref="AW174:BD174"/>
    <mergeCell ref="BE174:BN174"/>
    <mergeCell ref="BO174:BV174"/>
    <mergeCell ref="BW174:CB174"/>
    <mergeCell ref="A176:AD176"/>
    <mergeCell ref="AE176:CB176"/>
    <mergeCell ref="BW171:CB171"/>
    <mergeCell ref="A172:D172"/>
    <mergeCell ref="E172:AH172"/>
    <mergeCell ref="AI172:AV172"/>
    <mergeCell ref="AW172:BD172"/>
    <mergeCell ref="BE172:BN172"/>
    <mergeCell ref="BO172:BV172"/>
    <mergeCell ref="BW172:CB172"/>
    <mergeCell ref="A173:D173"/>
    <mergeCell ref="E173:AH173"/>
    <mergeCell ref="AI173:AV173"/>
    <mergeCell ref="AW173:BD173"/>
    <mergeCell ref="BE173:BN173"/>
    <mergeCell ref="BO173:BV173"/>
    <mergeCell ref="BW173:CB173"/>
    <mergeCell ref="A1:CB1"/>
    <mergeCell ref="A2:CB2"/>
    <mergeCell ref="A4:CB4"/>
    <mergeCell ref="A6:AD6"/>
    <mergeCell ref="AE6:CB6"/>
    <mergeCell ref="S8:CB8"/>
    <mergeCell ref="AH10:CB10"/>
    <mergeCell ref="A12:CB12"/>
    <mergeCell ref="A14:C16"/>
    <mergeCell ref="D14:S16"/>
    <mergeCell ref="T14:AE16"/>
    <mergeCell ref="AF14:BP14"/>
    <mergeCell ref="BQ14:CB16"/>
    <mergeCell ref="AF15:AM16"/>
    <mergeCell ref="AN15:BP15"/>
    <mergeCell ref="AN16:AW16"/>
    <mergeCell ref="AX16:BF16"/>
    <mergeCell ref="BG16:BP16"/>
    <mergeCell ref="A17:C17"/>
    <mergeCell ref="D17:S17"/>
    <mergeCell ref="T17:AE17"/>
    <mergeCell ref="AF17:AM17"/>
    <mergeCell ref="AN17:AW17"/>
    <mergeCell ref="AX17:BF17"/>
    <mergeCell ref="BG17:BP17"/>
    <mergeCell ref="BQ17:CB17"/>
    <mergeCell ref="A18:C18"/>
    <mergeCell ref="D18:S18"/>
    <mergeCell ref="T18:AE18"/>
    <mergeCell ref="AF18:AM18"/>
    <mergeCell ref="AN18:AW18"/>
    <mergeCell ref="AX18:BF18"/>
    <mergeCell ref="BG18:BP18"/>
    <mergeCell ref="BQ18:CB18"/>
    <mergeCell ref="BG19:BP19"/>
    <mergeCell ref="BQ19:CB19"/>
    <mergeCell ref="A21:CB21"/>
    <mergeCell ref="A23:C25"/>
    <mergeCell ref="D23:S25"/>
    <mergeCell ref="T23:AE25"/>
    <mergeCell ref="AF23:BP23"/>
    <mergeCell ref="BQ23:CB25"/>
    <mergeCell ref="AF24:AM25"/>
    <mergeCell ref="AN24:BP24"/>
    <mergeCell ref="A19:C19"/>
    <mergeCell ref="D19:S19"/>
    <mergeCell ref="T19:AE19"/>
    <mergeCell ref="AF19:AM19"/>
    <mergeCell ref="AN19:AW19"/>
    <mergeCell ref="AX19:BF19"/>
    <mergeCell ref="AN25:AW25"/>
    <mergeCell ref="AX25:BF25"/>
    <mergeCell ref="BG25:BP25"/>
    <mergeCell ref="A26:C26"/>
    <mergeCell ref="D26:S26"/>
    <mergeCell ref="T26:AE26"/>
    <mergeCell ref="AF26:AM26"/>
    <mergeCell ref="AN26:AW26"/>
    <mergeCell ref="AX26:BF26"/>
    <mergeCell ref="BG26:BP26"/>
    <mergeCell ref="BQ26:CB26"/>
    <mergeCell ref="A27:C27"/>
    <mergeCell ref="D27:S27"/>
    <mergeCell ref="T27:AE27"/>
    <mergeCell ref="AF27:AM27"/>
    <mergeCell ref="AN27:AW27"/>
    <mergeCell ref="AX27:BF27"/>
    <mergeCell ref="BG27:BP27"/>
    <mergeCell ref="BQ27:CB27"/>
    <mergeCell ref="BG28:BP28"/>
    <mergeCell ref="BQ28:CB28"/>
    <mergeCell ref="A30:CB30"/>
    <mergeCell ref="A32:C34"/>
    <mergeCell ref="D32:S34"/>
    <mergeCell ref="T32:AE34"/>
    <mergeCell ref="AF32:BP32"/>
    <mergeCell ref="BQ32:CB34"/>
    <mergeCell ref="AF33:AM34"/>
    <mergeCell ref="AN33:BP33"/>
    <mergeCell ref="A28:C28"/>
    <mergeCell ref="D28:S28"/>
    <mergeCell ref="T28:AE28"/>
    <mergeCell ref="AF28:AM28"/>
    <mergeCell ref="AN28:AW28"/>
    <mergeCell ref="AX28:BF28"/>
    <mergeCell ref="AN34:AW34"/>
    <mergeCell ref="AX34:BF34"/>
    <mergeCell ref="BG34:BP34"/>
    <mergeCell ref="A35:C35"/>
    <mergeCell ref="D35:S35"/>
    <mergeCell ref="T35:AE35"/>
    <mergeCell ref="AF35:AM35"/>
    <mergeCell ref="AN35:AW35"/>
    <mergeCell ref="AX35:BF35"/>
    <mergeCell ref="BG35:BP35"/>
    <mergeCell ref="BQ35:CB35"/>
    <mergeCell ref="A36:C36"/>
    <mergeCell ref="D36:S36"/>
    <mergeCell ref="T36:AE36"/>
    <mergeCell ref="AF36:AM36"/>
    <mergeCell ref="AN36:AW36"/>
    <mergeCell ref="AX36:BF36"/>
    <mergeCell ref="BG36:BP36"/>
    <mergeCell ref="BQ36:CB36"/>
    <mergeCell ref="BG37:BP37"/>
    <mergeCell ref="BQ37:CB37"/>
    <mergeCell ref="A39:CB41"/>
    <mergeCell ref="A43:AD43"/>
    <mergeCell ref="AE43:CB43"/>
    <mergeCell ref="S45:CB45"/>
    <mergeCell ref="A37:C37"/>
    <mergeCell ref="D37:S37"/>
    <mergeCell ref="T37:AE37"/>
    <mergeCell ref="AF37:AM37"/>
    <mergeCell ref="AN37:AW37"/>
    <mergeCell ref="AX37:BF37"/>
    <mergeCell ref="AH47:CB47"/>
    <mergeCell ref="A49:D52"/>
    <mergeCell ref="E49:AV52"/>
    <mergeCell ref="AW49:BF52"/>
    <mergeCell ref="BG49:CB49"/>
    <mergeCell ref="BG50:BO52"/>
    <mergeCell ref="BP50:CB51"/>
    <mergeCell ref="BP52:BW52"/>
    <mergeCell ref="BX52:CB52"/>
    <mergeCell ref="A54:D54"/>
    <mergeCell ref="E54:AV54"/>
    <mergeCell ref="AW54:BF54"/>
    <mergeCell ref="BG54:BO54"/>
    <mergeCell ref="BP54:BW54"/>
    <mergeCell ref="BX54:CB54"/>
    <mergeCell ref="A53:D53"/>
    <mergeCell ref="E53:AV53"/>
    <mergeCell ref="AW53:BF53"/>
    <mergeCell ref="BG53:BO53"/>
    <mergeCell ref="BP53:BW53"/>
    <mergeCell ref="BX53:CB53"/>
    <mergeCell ref="A57:D57"/>
    <mergeCell ref="E57:AV57"/>
    <mergeCell ref="AW57:BF57"/>
    <mergeCell ref="BG57:BO57"/>
    <mergeCell ref="BP57:BW57"/>
    <mergeCell ref="BX57:CB57"/>
    <mergeCell ref="A55:D56"/>
    <mergeCell ref="E55:AV55"/>
    <mergeCell ref="AW55:BF56"/>
    <mergeCell ref="BG55:BO56"/>
    <mergeCell ref="BP55:BW56"/>
    <mergeCell ref="BX55:CB56"/>
    <mergeCell ref="E56:AV56"/>
    <mergeCell ref="A59:D60"/>
    <mergeCell ref="E59:AV59"/>
    <mergeCell ref="AW59:BF60"/>
    <mergeCell ref="BG59:BO60"/>
    <mergeCell ref="BP59:BW60"/>
    <mergeCell ref="BX59:CB60"/>
    <mergeCell ref="E60:AV60"/>
    <mergeCell ref="A58:D58"/>
    <mergeCell ref="E58:AV58"/>
    <mergeCell ref="AW58:BF58"/>
    <mergeCell ref="BG58:BO58"/>
    <mergeCell ref="BP58:BW58"/>
    <mergeCell ref="BX58:CB58"/>
    <mergeCell ref="A64:D65"/>
    <mergeCell ref="E64:AV64"/>
    <mergeCell ref="AW64:BF65"/>
    <mergeCell ref="BG64:BO65"/>
    <mergeCell ref="BP64:BW65"/>
    <mergeCell ref="BX64:CB65"/>
    <mergeCell ref="E65:AV65"/>
    <mergeCell ref="A61:D63"/>
    <mergeCell ref="E61:AV61"/>
    <mergeCell ref="AW61:BF63"/>
    <mergeCell ref="BG61:BO63"/>
    <mergeCell ref="BP61:BW63"/>
    <mergeCell ref="BX61:CB63"/>
    <mergeCell ref="E62:AV62"/>
    <mergeCell ref="E63:AV63"/>
    <mergeCell ref="A68:D69"/>
    <mergeCell ref="E68:AV68"/>
    <mergeCell ref="AW68:BF69"/>
    <mergeCell ref="BG68:BO69"/>
    <mergeCell ref="BP68:BW69"/>
    <mergeCell ref="BX68:CB69"/>
    <mergeCell ref="E69:AV69"/>
    <mergeCell ref="A66:D67"/>
    <mergeCell ref="E66:AV66"/>
    <mergeCell ref="AW66:BF67"/>
    <mergeCell ref="BG66:BO67"/>
    <mergeCell ref="BP66:BW67"/>
    <mergeCell ref="BX66:CB67"/>
    <mergeCell ref="E67:AV67"/>
    <mergeCell ref="A72:D73"/>
    <mergeCell ref="E72:AV72"/>
    <mergeCell ref="AW72:BF73"/>
    <mergeCell ref="BG72:BO73"/>
    <mergeCell ref="BP72:BW73"/>
    <mergeCell ref="BX72:CB73"/>
    <mergeCell ref="E73:AV73"/>
    <mergeCell ref="A70:D71"/>
    <mergeCell ref="E70:AV70"/>
    <mergeCell ref="AW70:BF71"/>
    <mergeCell ref="BG70:BO71"/>
    <mergeCell ref="BP70:BW71"/>
    <mergeCell ref="BX70:CB71"/>
    <mergeCell ref="E71:AV71"/>
    <mergeCell ref="A77:CB77"/>
    <mergeCell ref="A79:AD79"/>
    <mergeCell ref="AE79:CB79"/>
    <mergeCell ref="S81:CB81"/>
    <mergeCell ref="AH83:CB83"/>
    <mergeCell ref="A85:CB85"/>
    <mergeCell ref="A74:D74"/>
    <mergeCell ref="E74:AV74"/>
    <mergeCell ref="AW74:BF74"/>
    <mergeCell ref="BG74:BO74"/>
    <mergeCell ref="BP74:BW74"/>
    <mergeCell ref="BX74:CB74"/>
    <mergeCell ref="A87:D90"/>
    <mergeCell ref="E87:AH90"/>
    <mergeCell ref="AI87:AV90"/>
    <mergeCell ref="AW87:BD90"/>
    <mergeCell ref="BE87:CB88"/>
    <mergeCell ref="BE89:BN90"/>
    <mergeCell ref="BO89:CB89"/>
    <mergeCell ref="BO90:BV90"/>
    <mergeCell ref="BW90:CB90"/>
    <mergeCell ref="BW91:CB91"/>
    <mergeCell ref="A92:D92"/>
    <mergeCell ref="E92:AH92"/>
    <mergeCell ref="AI92:AV92"/>
    <mergeCell ref="AW92:BD92"/>
    <mergeCell ref="BE92:BN92"/>
    <mergeCell ref="BO92:BV92"/>
    <mergeCell ref="BW92:CB92"/>
    <mergeCell ref="A91:D91"/>
    <mergeCell ref="E91:AH91"/>
    <mergeCell ref="AI91:AV91"/>
    <mergeCell ref="AW91:BD91"/>
    <mergeCell ref="BE91:BN91"/>
    <mergeCell ref="BO91:BV91"/>
    <mergeCell ref="A219:BN219"/>
    <mergeCell ref="BU219:CB219"/>
    <mergeCell ref="A221:BN221"/>
    <mergeCell ref="BU221:CB221"/>
    <mergeCell ref="BW93:CB93"/>
    <mergeCell ref="A210:BN210"/>
    <mergeCell ref="BU210:CB210"/>
    <mergeCell ref="A213:BN213"/>
    <mergeCell ref="BU213:CB213"/>
    <mergeCell ref="A215:BN215"/>
    <mergeCell ref="BU215:CB215"/>
    <mergeCell ref="A93:D93"/>
    <mergeCell ref="E93:AH93"/>
    <mergeCell ref="AI93:AV93"/>
    <mergeCell ref="AW93:BD93"/>
    <mergeCell ref="BE93:BN93"/>
    <mergeCell ref="BO93:BV93"/>
    <mergeCell ref="A158:CB158"/>
    <mergeCell ref="A160:AD160"/>
    <mergeCell ref="AE160:CB160"/>
    <mergeCell ref="S162:CB162"/>
    <mergeCell ref="AH164:CB164"/>
    <mergeCell ref="A166:CB166"/>
    <mergeCell ref="A168:D171"/>
    <mergeCell ref="A189:D189"/>
    <mergeCell ref="E189:AH189"/>
    <mergeCell ref="AI189:AV189"/>
    <mergeCell ref="AW189:BD189"/>
    <mergeCell ref="BE189:BN189"/>
    <mergeCell ref="BO189:BV189"/>
    <mergeCell ref="BW189:CB189"/>
    <mergeCell ref="A217:BN217"/>
    <mergeCell ref="BU217:CB217"/>
    <mergeCell ref="A207:D207"/>
    <mergeCell ref="E207:AM207"/>
    <mergeCell ref="AN207:AT207"/>
    <mergeCell ref="AU207:BC207"/>
    <mergeCell ref="BD207:BM207"/>
    <mergeCell ref="BN207:BV207"/>
    <mergeCell ref="BW207:CB207"/>
    <mergeCell ref="A205:D205"/>
    <mergeCell ref="E205:AM205"/>
    <mergeCell ref="AN205:AT205"/>
    <mergeCell ref="AU205:BC205"/>
    <mergeCell ref="BD205:BM205"/>
    <mergeCell ref="BN205:BV205"/>
    <mergeCell ref="BW205:CB205"/>
    <mergeCell ref="A206:D206"/>
    <mergeCell ref="A95:CB95"/>
    <mergeCell ref="A96:AD96"/>
    <mergeCell ref="AE96:CB96"/>
    <mergeCell ref="S98:CB98"/>
    <mergeCell ref="AH100:CB100"/>
    <mergeCell ref="A102:CB102"/>
    <mergeCell ref="A104:D106"/>
    <mergeCell ref="E104:AG106"/>
    <mergeCell ref="AH104:AO106"/>
    <mergeCell ref="AP104:AX106"/>
    <mergeCell ref="AY104:CB104"/>
    <mergeCell ref="AY105:BJ106"/>
    <mergeCell ref="BK105:CB105"/>
    <mergeCell ref="BK106:BT106"/>
    <mergeCell ref="BU106:CB106"/>
    <mergeCell ref="A107:D107"/>
    <mergeCell ref="E107:AG107"/>
    <mergeCell ref="AH107:AO107"/>
    <mergeCell ref="AP107:AX107"/>
    <mergeCell ref="AY107:BJ107"/>
    <mergeCell ref="BK107:BT107"/>
    <mergeCell ref="BU107:CB107"/>
    <mergeCell ref="A108:D108"/>
    <mergeCell ref="E108:AG108"/>
    <mergeCell ref="AH108:AO108"/>
    <mergeCell ref="AP108:AX108"/>
    <mergeCell ref="AY108:BJ108"/>
    <mergeCell ref="BK108:BT108"/>
    <mergeCell ref="BU108:CB108"/>
    <mergeCell ref="A109:D109"/>
    <mergeCell ref="E109:AG109"/>
    <mergeCell ref="AH109:AO109"/>
    <mergeCell ref="AP109:AX109"/>
    <mergeCell ref="AY109:BJ109"/>
    <mergeCell ref="BK109:BT109"/>
    <mergeCell ref="BU109:CB109"/>
    <mergeCell ref="A111:AD111"/>
    <mergeCell ref="AE111:CB111"/>
    <mergeCell ref="S113:CB113"/>
    <mergeCell ref="AH115:CB115"/>
    <mergeCell ref="A117:CB117"/>
    <mergeCell ref="A119:D121"/>
    <mergeCell ref="E119:AT121"/>
    <mergeCell ref="AU119:BC121"/>
    <mergeCell ref="BD119:CB119"/>
    <mergeCell ref="BD120:BM121"/>
    <mergeCell ref="BN120:CB120"/>
    <mergeCell ref="BN121:BV121"/>
    <mergeCell ref="BW121:CB121"/>
    <mergeCell ref="A124:D124"/>
    <mergeCell ref="E124:AT124"/>
    <mergeCell ref="AU124:BC124"/>
    <mergeCell ref="BD124:BM124"/>
    <mergeCell ref="BN124:BV124"/>
    <mergeCell ref="BW124:CB124"/>
    <mergeCell ref="A122:D122"/>
    <mergeCell ref="E122:AT122"/>
    <mergeCell ref="AU122:BC122"/>
    <mergeCell ref="BD122:BM122"/>
    <mergeCell ref="BN122:BV122"/>
    <mergeCell ref="BW122:CB122"/>
    <mergeCell ref="A123:D123"/>
    <mergeCell ref="E123:AT123"/>
    <mergeCell ref="AU123:BC123"/>
    <mergeCell ref="BD123:BM123"/>
    <mergeCell ref="BN123:BV123"/>
    <mergeCell ref="BW123:CB123"/>
    <mergeCell ref="A126:CB126"/>
    <mergeCell ref="A128:AD128"/>
    <mergeCell ref="AE128:CB128"/>
    <mergeCell ref="S130:CB130"/>
    <mergeCell ref="AH131:CB131"/>
    <mergeCell ref="A133:CB133"/>
    <mergeCell ref="A135:D138"/>
    <mergeCell ref="E135:AH138"/>
    <mergeCell ref="AI135:AV138"/>
    <mergeCell ref="AW135:BD138"/>
    <mergeCell ref="BE135:CB136"/>
    <mergeCell ref="BE137:BN138"/>
    <mergeCell ref="BO137:CB137"/>
    <mergeCell ref="BO138:BV138"/>
    <mergeCell ref="BW138:CB138"/>
    <mergeCell ref="A139:D139"/>
    <mergeCell ref="E139:AH139"/>
    <mergeCell ref="AI139:AV139"/>
    <mergeCell ref="AW139:BD139"/>
    <mergeCell ref="BE139:BN139"/>
    <mergeCell ref="BO139:BV139"/>
    <mergeCell ref="BW139:CB139"/>
    <mergeCell ref="A140:D140"/>
    <mergeCell ref="E140:AH140"/>
    <mergeCell ref="AI140:AV140"/>
    <mergeCell ref="AW140:BD140"/>
    <mergeCell ref="BE140:BN140"/>
    <mergeCell ref="BO140:BV140"/>
    <mergeCell ref="BW140:CB140"/>
    <mergeCell ref="A141:D141"/>
    <mergeCell ref="E141:AH141"/>
    <mergeCell ref="AI141:AV141"/>
    <mergeCell ref="AW141:BD141"/>
    <mergeCell ref="BE141:BN141"/>
    <mergeCell ref="BO141:BV141"/>
    <mergeCell ref="BW141:CB141"/>
    <mergeCell ref="A143:AD143"/>
    <mergeCell ref="AE143:CB143"/>
    <mergeCell ref="S145:CB145"/>
    <mergeCell ref="AH146:CB146"/>
    <mergeCell ref="A148:CB148"/>
    <mergeCell ref="A150:D153"/>
    <mergeCell ref="E150:AH153"/>
    <mergeCell ref="AI150:AV153"/>
    <mergeCell ref="AW150:BD153"/>
    <mergeCell ref="BE150:CB151"/>
    <mergeCell ref="BE152:BN153"/>
    <mergeCell ref="BO152:CB152"/>
    <mergeCell ref="BO153:BV153"/>
    <mergeCell ref="BW153:CB153"/>
    <mergeCell ref="BE188:BN188"/>
    <mergeCell ref="BO188:BV188"/>
    <mergeCell ref="A154:D154"/>
    <mergeCell ref="E154:AH154"/>
    <mergeCell ref="AI154:AV154"/>
    <mergeCell ref="AW154:BD154"/>
    <mergeCell ref="BE154:BN154"/>
    <mergeCell ref="BO154:BV154"/>
    <mergeCell ref="BW154:CB154"/>
    <mergeCell ref="A155:D155"/>
    <mergeCell ref="E155:AH155"/>
    <mergeCell ref="AI155:AV155"/>
    <mergeCell ref="AW155:BD155"/>
    <mergeCell ref="BE155:BN155"/>
    <mergeCell ref="BO155:BV155"/>
    <mergeCell ref="BW155:CB155"/>
    <mergeCell ref="BW188:CB188"/>
    <mergeCell ref="E168:AH171"/>
    <mergeCell ref="AI168:AV171"/>
    <mergeCell ref="AW168:BD171"/>
    <mergeCell ref="BE168:CB169"/>
    <mergeCell ref="BE170:BN171"/>
    <mergeCell ref="BO170:CB170"/>
    <mergeCell ref="BO171:BV171"/>
    <mergeCell ref="A209:BF209"/>
    <mergeCell ref="BG209:CB209"/>
    <mergeCell ref="A212:BN212"/>
    <mergeCell ref="BU212:CB212"/>
    <mergeCell ref="A156:D156"/>
    <mergeCell ref="E156:AH156"/>
    <mergeCell ref="AI156:AV156"/>
    <mergeCell ref="AW156:BD156"/>
    <mergeCell ref="BE156:BN156"/>
    <mergeCell ref="BO156:BV156"/>
    <mergeCell ref="BW156:CB156"/>
    <mergeCell ref="A211:BN211"/>
    <mergeCell ref="BU211:CB211"/>
    <mergeCell ref="A190:D190"/>
    <mergeCell ref="E190:AH190"/>
    <mergeCell ref="AI190:AV190"/>
    <mergeCell ref="AW190:BD190"/>
    <mergeCell ref="BE190:BN190"/>
    <mergeCell ref="BO190:BV190"/>
    <mergeCell ref="BW190:CB190"/>
    <mergeCell ref="A188:D188"/>
    <mergeCell ref="E188:AH188"/>
    <mergeCell ref="AI188:AV188"/>
    <mergeCell ref="AW188:BD188"/>
  </mergeCells>
  <pageMargins left="0.70866141732283472" right="0.31496062992125984" top="0.55118110236220474" bottom="0.15748031496062992" header="0.31496062992125984" footer="0.31496062992125984"/>
  <pageSetup paperSize="9" scale="80" fitToHeight="2" orientation="portrait" r:id="rId1"/>
  <rowBreaks count="3" manualBreakCount="3">
    <brk id="76" max="79" man="1"/>
    <brk id="125" max="79" man="1"/>
    <brk id="175" max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45</vt:i4>
      </vt:variant>
    </vt:vector>
  </HeadingPairs>
  <TitlesOfParts>
    <vt:vector size="54" baseType="lpstr">
      <vt:lpstr>Титульн.лист</vt:lpstr>
      <vt:lpstr>Доходы,Расходы </vt:lpstr>
      <vt:lpstr>Закупки</vt:lpstr>
      <vt:lpstr>МБ</vt:lpstr>
      <vt:lpstr>РБ</vt:lpstr>
      <vt:lpstr>платные услуги</vt:lpstr>
      <vt:lpstr>родит плата</vt:lpstr>
      <vt:lpstr>аренда</vt:lpstr>
      <vt:lpstr>целевые (2)</vt:lpstr>
      <vt:lpstr>'Доходы,Расходы '!sub_10100</vt:lpstr>
      <vt:lpstr>Закупки!sub_1022223</vt:lpstr>
      <vt:lpstr>'Доходы,Расходы '!sub_110001</vt:lpstr>
      <vt:lpstr>'Доходы,Расходы '!sub_11002</vt:lpstr>
      <vt:lpstr>Закупки!sub_1102</vt:lpstr>
      <vt:lpstr>'Доходы,Расходы '!sub_111</vt:lpstr>
      <vt:lpstr>'Доходы,Расходы '!sub_111118</vt:lpstr>
      <vt:lpstr>'Доходы,Расходы '!sub_111119</vt:lpstr>
      <vt:lpstr>'Доходы,Расходы '!sub_111120</vt:lpstr>
      <vt:lpstr>'Доходы,Расходы '!sub_111121</vt:lpstr>
      <vt:lpstr>'Доходы,Расходы '!sub_111122</vt:lpstr>
      <vt:lpstr>'Доходы,Расходы '!sub_111123</vt:lpstr>
      <vt:lpstr>'Доходы,Расходы '!sub_1980</vt:lpstr>
      <vt:lpstr>'Доходы,Расходы '!sub_2000</vt:lpstr>
      <vt:lpstr>'Доходы,Расходы '!sub_2005</vt:lpstr>
      <vt:lpstr>'Доходы,Расходы '!sub_2600</vt:lpstr>
      <vt:lpstr>Закупки!sub_26000</vt:lpstr>
      <vt:lpstr>'Доходы,Расходы '!sub_2601</vt:lpstr>
      <vt:lpstr>'Доходы,Расходы '!sub_2603</vt:lpstr>
      <vt:lpstr>'Доходы,Расходы '!sub_2604</vt:lpstr>
      <vt:lpstr>Закупки!sub_26100</vt:lpstr>
      <vt:lpstr>Закупки!sub_26200</vt:lpstr>
      <vt:lpstr>Закупки!sub_26300</vt:lpstr>
      <vt:lpstr>Закупки!sub_26310</vt:lpstr>
      <vt:lpstr>Закупки!sub_263102</vt:lpstr>
      <vt:lpstr>Закупки!sub_26400</vt:lpstr>
      <vt:lpstr>Закупки!sub_26410</vt:lpstr>
      <vt:lpstr>Закупки!sub_26420</vt:lpstr>
      <vt:lpstr>Закупки!sub_26421</vt:lpstr>
      <vt:lpstr>Закупки!sub_26430</vt:lpstr>
      <vt:lpstr>Закупки!sub_264301</vt:lpstr>
      <vt:lpstr>Закупки!sub_264302</vt:lpstr>
      <vt:lpstr>Закупки!sub_26440</vt:lpstr>
      <vt:lpstr>Закупки!sub_264511</vt:lpstr>
      <vt:lpstr>Закупки!sub_264512</vt:lpstr>
      <vt:lpstr>'Доходы,Расходы '!sub_3000</vt:lpstr>
      <vt:lpstr>'Доходы,Расходы '!sub_4000</vt:lpstr>
      <vt:lpstr>аренда!Область_печати</vt:lpstr>
      <vt:lpstr>'Доходы,Расходы '!Область_печати</vt:lpstr>
      <vt:lpstr>МБ!Область_печати</vt:lpstr>
      <vt:lpstr>'платные услуги'!Область_печати</vt:lpstr>
      <vt:lpstr>РБ!Область_печати</vt:lpstr>
      <vt:lpstr>'родит плата'!Область_печати</vt:lpstr>
      <vt:lpstr>Титульн.лист!Область_печати</vt:lpstr>
      <vt:lpstr>'целевые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user_eo07</dc:creator>
  <cp:lastModifiedBy>admin</cp:lastModifiedBy>
  <cp:lastPrinted>2024-03-28T10:37:44Z</cp:lastPrinted>
  <dcterms:created xsi:type="dcterms:W3CDTF">2021-12-14T05:57:34Z</dcterms:created>
  <dcterms:modified xsi:type="dcterms:W3CDTF">2024-04-24T10:39:21Z</dcterms:modified>
</cp:coreProperties>
</file>