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РАСЧЕТ МУН.УСЛУГИ\2022 начало\"/>
    </mc:Choice>
  </mc:AlternateContent>
  <bookViews>
    <workbookView xWindow="0" yWindow="0" windowWidth="12390" windowHeight="8190" activeTab="2"/>
  </bookViews>
  <sheets>
    <sheet name="Расходы на 2021" sheetId="1" r:id="rId1"/>
    <sheet name="Расчет 2021 доле" sheetId="2" r:id="rId2"/>
    <sheet name="Лист1" sheetId="3" r:id="rId3"/>
  </sheets>
  <definedNames>
    <definedName name="sub_2000_1">'Расходы на 2021'!#REF!</definedName>
    <definedName name="sub_2000_2">'Расчет 2021 доле'!$A$1</definedName>
    <definedName name="sub_2001_1">'Расходы на 2021'!#REF!</definedName>
    <definedName name="sub_2001_2">'Расчет 2021 доле'!#REF!</definedName>
  </definedNames>
  <calcPr calcId="152511"/>
</workbook>
</file>

<file path=xl/calcChain.xml><?xml version="1.0" encoding="utf-8"?>
<calcChain xmlns="http://schemas.openxmlformats.org/spreadsheetml/2006/main">
  <c r="D32" i="1" l="1"/>
  <c r="G32" i="1" s="1"/>
  <c r="G33" i="1" s="1"/>
  <c r="D20" i="1"/>
  <c r="G20" i="1" s="1"/>
  <c r="G12" i="2"/>
  <c r="F12" i="2" s="1"/>
  <c r="C29" i="1"/>
  <c r="G10" i="2" s="1"/>
  <c r="G11" i="2"/>
  <c r="F11" i="2" s="1"/>
  <c r="C17" i="3"/>
  <c r="B38" i="1"/>
  <c r="E9" i="2"/>
  <c r="B17" i="3"/>
  <c r="D17" i="3"/>
  <c r="B29" i="1"/>
  <c r="E10" i="2" s="1"/>
  <c r="E19" i="3"/>
  <c r="E20" i="3"/>
  <c r="E18" i="3"/>
  <c r="E17" i="3"/>
  <c r="E21" i="3"/>
  <c r="F29" i="1"/>
  <c r="J10" i="2" s="1"/>
  <c r="G17" i="3"/>
  <c r="I12" i="2"/>
  <c r="K12" i="2" s="1"/>
  <c r="I9" i="2"/>
  <c r="K9" i="2"/>
  <c r="I11" i="2"/>
  <c r="K11" i="2" s="1"/>
  <c r="D41" i="1"/>
  <c r="G41" i="1" s="1"/>
  <c r="G42" i="1" s="1"/>
  <c r="D36" i="1"/>
  <c r="G36" i="1"/>
  <c r="G38" i="1" s="1"/>
  <c r="C42" i="1"/>
  <c r="D9" i="1"/>
  <c r="G9" i="1" s="1"/>
  <c r="F17" i="3"/>
  <c r="C33" i="1"/>
  <c r="B19" i="3"/>
  <c r="C13" i="2"/>
  <c r="D10" i="1"/>
  <c r="G10" i="1"/>
  <c r="D11" i="1"/>
  <c r="G11" i="1"/>
  <c r="D12" i="1"/>
  <c r="G12" i="1"/>
  <c r="D13" i="1"/>
  <c r="G13" i="1" s="1"/>
  <c r="D14" i="1"/>
  <c r="G14" i="1"/>
  <c r="D15" i="1"/>
  <c r="G15" i="1"/>
  <c r="D16" i="1"/>
  <c r="G16" i="1" s="1"/>
  <c r="D17" i="1"/>
  <c r="G17" i="1"/>
  <c r="D18" i="1"/>
  <c r="G18" i="1" s="1"/>
  <c r="D19" i="1"/>
  <c r="G19" i="1" s="1"/>
  <c r="D21" i="1"/>
  <c r="G21" i="1"/>
  <c r="D22" i="1"/>
  <c r="G22" i="1"/>
  <c r="D23" i="1"/>
  <c r="G23" i="1"/>
  <c r="D24" i="1"/>
  <c r="G24" i="1" s="1"/>
  <c r="D25" i="1"/>
  <c r="G25" i="1" s="1"/>
  <c r="D26" i="1"/>
  <c r="G26" i="1"/>
  <c r="D27" i="1"/>
  <c r="G27" i="1"/>
  <c r="D28" i="1"/>
  <c r="G28" i="1"/>
  <c r="E29" i="1"/>
  <c r="E44" i="1"/>
  <c r="D37" i="1"/>
  <c r="G37" i="1"/>
  <c r="C38" i="1"/>
  <c r="D38" i="1"/>
  <c r="B44" i="1" l="1"/>
  <c r="H12" i="2"/>
  <c r="C20" i="3"/>
  <c r="D20" i="3" s="1"/>
  <c r="G20" i="3" s="1"/>
  <c r="D42" i="1"/>
  <c r="D33" i="1"/>
  <c r="D29" i="1"/>
  <c r="G29" i="1" s="1"/>
  <c r="G44" i="1" s="1"/>
  <c r="F44" i="1"/>
  <c r="C44" i="1"/>
  <c r="F18" i="3"/>
  <c r="F21" i="3" s="1"/>
  <c r="J13" i="2"/>
  <c r="F10" i="2"/>
  <c r="C18" i="3" s="1"/>
  <c r="G13" i="2"/>
  <c r="E13" i="2"/>
  <c r="D10" i="2"/>
  <c r="I10" i="2"/>
  <c r="C19" i="3"/>
  <c r="H11" i="2"/>
  <c r="D44" i="1" l="1"/>
  <c r="F13" i="2"/>
  <c r="K10" i="2"/>
  <c r="K13" i="2" s="1"/>
  <c r="B11" i="2" s="1"/>
  <c r="H10" i="2"/>
  <c r="H13" i="2" s="1"/>
  <c r="I13" i="2"/>
  <c r="B18" i="3"/>
  <c r="D13" i="2"/>
  <c r="D19" i="3"/>
  <c r="C21" i="3"/>
  <c r="B9" i="2" l="1"/>
  <c r="B10" i="2"/>
  <c r="B12" i="2"/>
  <c r="B21" i="3"/>
  <c r="D18" i="3"/>
  <c r="G18" i="3" s="1"/>
  <c r="G19" i="3"/>
  <c r="B13" i="2" l="1"/>
  <c r="G21" i="3"/>
  <c r="D21" i="3"/>
</calcChain>
</file>

<file path=xl/sharedStrings.xml><?xml version="1.0" encoding="utf-8"?>
<sst xmlns="http://schemas.openxmlformats.org/spreadsheetml/2006/main" count="95" uniqueCount="62">
  <si>
    <t>Наименование муниципальной услуги</t>
  </si>
  <si>
    <t>Нормативные затраты, непосредственно связанные с оказанием муниципальной услуги</t>
  </si>
  <si>
    <t>Нормативные затраты на общехозяйственные нужды</t>
  </si>
  <si>
    <t>Итого нормативные затраты на оказание муниципальной услуги * (1)</t>
  </si>
  <si>
    <t>Объем муниципальной услуги</t>
  </si>
  <si>
    <t>Затраты на содержание имущества</t>
  </si>
  <si>
    <t>Сумма финансового обеспечения выполнения муниципального задания*(2)</t>
  </si>
  <si>
    <t>руб.</t>
  </si>
  <si>
    <t xml:space="preserve"> руб.</t>
  </si>
  <si>
    <t>ед.</t>
  </si>
  <si>
    <t>Услуга №2</t>
  </si>
  <si>
    <t xml:space="preserve">211, 213- </t>
  </si>
  <si>
    <t>211, 213 - оплата адмхозперсонала</t>
  </si>
  <si>
    <t>212 - мет.литература</t>
  </si>
  <si>
    <t>222-транспортные услуги</t>
  </si>
  <si>
    <t>223 -электроэнергия (90и 10%)</t>
  </si>
  <si>
    <t>223-  газ (50и 50)</t>
  </si>
  <si>
    <t>290- налог на имущество</t>
  </si>
  <si>
    <t>290 0804 - мероприятия по РЦП</t>
  </si>
  <si>
    <t>340 0804- мероприятия по РЦП</t>
  </si>
  <si>
    <t>Итого</t>
  </si>
  <si>
    <t>Услуга №3</t>
  </si>
  <si>
    <t>340      Оздоровление детей</t>
  </si>
  <si>
    <t>лагерь</t>
  </si>
  <si>
    <t>Всего</t>
  </si>
  <si>
    <t>Услуга №1</t>
  </si>
  <si>
    <t>211, 213-  ГКПД</t>
  </si>
  <si>
    <t>340    Питание</t>
  </si>
  <si>
    <t>ИТОГО</t>
  </si>
  <si>
    <t xml:space="preserve">     </t>
  </si>
  <si>
    <t>Доля муниципальной услуги</t>
  </si>
  <si>
    <t xml:space="preserve">Итого нормативные затраты на оказание муниципальной услуги </t>
  </si>
  <si>
    <t>Сумма финансового обеспечения выполнения муниципального задания</t>
  </si>
  <si>
    <t>за ед. услуги</t>
  </si>
  <si>
    <t>все затраты</t>
  </si>
  <si>
    <t>тыс. руб. за ед.</t>
  </si>
  <si>
    <t>тыс. руб.</t>
  </si>
  <si>
    <t>Услуга №1 Организация  предоставления общедоступного бесплатного дошкольного образования</t>
  </si>
  <si>
    <t>Услуга №2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</si>
  <si>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№3  Организация отдыха и занятости детей и подростков в каникулярное время, (в том числе в лагере с дневным пребыванием)</t>
  </si>
  <si>
    <t>Итого текущий финансовый год</t>
  </si>
  <si>
    <t>Утверждаю</t>
  </si>
  <si>
    <t>(должность)</t>
  </si>
  <si>
    <t>_______________</t>
  </si>
  <si>
    <t xml:space="preserve">            подпись                        </t>
  </si>
  <si>
    <t xml:space="preserve">расшифровка подписи  </t>
  </si>
  <si>
    <t>Итого нормативные затраты на оказание муниципальной</t>
  </si>
  <si>
    <t>услуги *(1)</t>
  </si>
  <si>
    <t>Услуга №1Организация  предоставления общедоступного бесплатного дошкольного образования</t>
  </si>
  <si>
    <t>Услуга N 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</si>
  <si>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N 3     Организация отдыха и занятости детей и подростков в каникулярное время (в том числе в лагере с дневным пребыванием)</t>
  </si>
  <si>
    <t>Итого на очередной финансовый год</t>
  </si>
  <si>
    <t>врио начальника отдела образования</t>
  </si>
  <si>
    <t>В.П. Голыев</t>
  </si>
  <si>
    <t>340       Обучающихся с ограниченными возможностями здоровья</t>
  </si>
  <si>
    <t>Услуга №4     Обучающихся с ограниченными возможностями здоровья</t>
  </si>
  <si>
    <t>Услуга №4</t>
  </si>
  <si>
    <t>223 (ассенизация, ТКО)</t>
  </si>
  <si>
    <t xml:space="preserve">Расчет объема нормативных затрат на оказание муниципальных услуг и нормативных затрат на содержание имущества МБОУ "Урмаевская средняя общеобразовательная школа" Комсомольского района Чувашской Республики </t>
  </si>
  <si>
    <t xml:space="preserve">Расчет объема нормативных затрат на оказание муниципальных услуг и нормативных затрат на содержание имущества    МБОУ "Урмаевская средняя общеобразовательная школа"  Комсомольского района Чувашской Республики </t>
  </si>
  <si>
    <t>на 2022 год</t>
  </si>
  <si>
    <t>Исходные данные и результаты расчетов объема нормативных затрат на оказание муниципальных услуг и нормативных затрат на содержание имущества МБОУ "Урмаевская средняя общеобразовательная школа"  Комсомольского района Чувашской Республики                                                        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</si>
</sst>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"/>
    <numFmt numFmtId="165" formatCode="_-* #,##0_р_._-;\-* #,##0_р_._-;_-* \-_р_._-;_-@_-"/>
    <numFmt numFmtId="166" formatCode="_-* #,##0.00_р_._-;\-* #,##0.00_р_._-;_-* \-??_р_._-;_-@_-"/>
    <numFmt numFmtId="167" formatCode="0.0"/>
    <numFmt numFmtId="168" formatCode="#,##0_р_."/>
    <numFmt numFmtId="169" formatCode="#,##0.00_р_."/>
    <numFmt numFmtId="170" formatCode="#,##0.0_р_."/>
    <numFmt numFmtId="171" formatCode="_-* #,##0.00_р_._-;\-* #,##0.00_р_._-;_-* \-_р_._-;_-@_-"/>
  </numFmts>
  <fonts count="4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1"/>
      <color indexed="18"/>
      <name val="Arial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18"/>
      <name val="Arial"/>
      <family val="2"/>
      <charset val="204"/>
    </font>
    <font>
      <b/>
      <sz val="11"/>
      <name val="Arial Cyr"/>
      <family val="2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sz val="8"/>
      <color indexed="12"/>
      <name val="Arial Cyr"/>
      <family val="2"/>
      <charset val="204"/>
    </font>
    <font>
      <sz val="8"/>
      <color indexed="10"/>
      <name val="Arial Cyr"/>
      <family val="2"/>
      <charset val="204"/>
    </font>
    <font>
      <u/>
      <sz val="8"/>
      <color indexed="12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8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57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u/>
      <sz val="10"/>
      <name val="Arial Cyr"/>
      <family val="2"/>
      <charset val="204"/>
    </font>
    <font>
      <sz val="10"/>
      <color indexed="18"/>
      <name val="Arial"/>
      <family val="2"/>
      <charset val="204"/>
    </font>
    <font>
      <b/>
      <sz val="8"/>
      <name val="Arial Cyr"/>
      <family val="2"/>
      <charset val="204"/>
    </font>
    <font>
      <b/>
      <sz val="10"/>
      <color indexed="18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0"/>
      <name val="TimesET"/>
      <charset val="204"/>
    </font>
    <font>
      <sz val="11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6"/>
      </left>
      <right style="medium">
        <color indexed="8"/>
      </right>
      <top style="medium">
        <color indexed="8"/>
      </top>
      <bottom/>
      <diagonal/>
    </border>
    <border>
      <left style="thin">
        <color indexed="26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" fillId="0" borderId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164" fontId="15" fillId="0" borderId="2" xfId="1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 applyProtection="1">
      <alignment horizontal="left" vertical="center" wrapText="1"/>
    </xf>
    <xf numFmtId="164" fontId="17" fillId="0" borderId="2" xfId="0" applyNumberFormat="1" applyFont="1" applyFill="1" applyBorder="1" applyAlignment="1">
      <alignment horizontal="center" vertical="center"/>
    </xf>
    <xf numFmtId="164" fontId="18" fillId="0" borderId="2" xfId="1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21" fillId="2" borderId="3" xfId="0" applyFont="1" applyFill="1" applyBorder="1"/>
    <xf numFmtId="164" fontId="21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4" fontId="21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left" vertical="center"/>
    </xf>
    <xf numFmtId="165" fontId="21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/>
    <xf numFmtId="166" fontId="0" fillId="0" borderId="2" xfId="0" applyNumberFormat="1" applyBorder="1"/>
    <xf numFmtId="166" fontId="21" fillId="0" borderId="2" xfId="0" applyNumberFormat="1" applyFont="1" applyBorder="1"/>
    <xf numFmtId="0" fontId="21" fillId="2" borderId="2" xfId="0" applyFont="1" applyFill="1" applyBorder="1"/>
    <xf numFmtId="166" fontId="21" fillId="2" borderId="2" xfId="0" applyNumberFormat="1" applyFont="1" applyFill="1" applyBorder="1"/>
    <xf numFmtId="165" fontId="0" fillId="0" borderId="0" xfId="0" applyNumberFormat="1" applyAlignment="1">
      <alignment horizontal="right"/>
    </xf>
    <xf numFmtId="0" fontId="0" fillId="0" borderId="2" xfId="0" applyFont="1" applyFill="1" applyBorder="1"/>
    <xf numFmtId="164" fontId="9" fillId="0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3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 wrapText="1"/>
    </xf>
    <xf numFmtId="0" fontId="24" fillId="0" borderId="2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wrapText="1"/>
    </xf>
    <xf numFmtId="2" fontId="25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29" fillId="0" borderId="2" xfId="0" applyFont="1" applyBorder="1" applyAlignment="1">
      <alignment wrapText="1"/>
    </xf>
    <xf numFmtId="1" fontId="13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0" xfId="0" applyNumberFormat="1"/>
    <xf numFmtId="0" fontId="34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vertical="top" wrapText="1"/>
    </xf>
    <xf numFmtId="0" fontId="36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vertical="top" wrapText="1"/>
    </xf>
    <xf numFmtId="0" fontId="22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35" fillId="0" borderId="4" xfId="0" applyFont="1" applyBorder="1" applyAlignment="1">
      <alignment horizontal="center" vertical="top" wrapText="1"/>
    </xf>
    <xf numFmtId="0" fontId="6" fillId="0" borderId="5" xfId="1" applyNumberFormat="1" applyFont="1" applyFill="1" applyBorder="1" applyAlignment="1" applyProtection="1">
      <alignment horizontal="center" vertical="top" wrapText="1"/>
    </xf>
    <xf numFmtId="0" fontId="40" fillId="0" borderId="6" xfId="0" applyFont="1" applyBorder="1" applyAlignment="1">
      <alignment horizontal="justify" vertical="top" wrapText="1"/>
    </xf>
    <xf numFmtId="0" fontId="35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2" fontId="40" fillId="0" borderId="7" xfId="0" applyNumberFormat="1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top" wrapText="1"/>
    </xf>
    <xf numFmtId="169" fontId="40" fillId="0" borderId="7" xfId="0" applyNumberFormat="1" applyFont="1" applyBorder="1" applyAlignment="1">
      <alignment horizontal="center" vertical="center" wrapText="1"/>
    </xf>
    <xf numFmtId="170" fontId="40" fillId="0" borderId="7" xfId="0" applyNumberFormat="1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0" fillId="0" borderId="0" xfId="0" applyBorder="1"/>
    <xf numFmtId="169" fontId="39" fillId="0" borderId="6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3" fontId="1" fillId="0" borderId="2" xfId="2" applyNumberFormat="1" applyFill="1" applyBorder="1" applyAlignment="1">
      <alignment horizontal="center" vertical="center"/>
    </xf>
    <xf numFmtId="4" fontId="21" fillId="0" borderId="2" xfId="0" applyNumberFormat="1" applyFont="1" applyFill="1" applyBorder="1"/>
    <xf numFmtId="43" fontId="0" fillId="0" borderId="0" xfId="0" applyNumberFormat="1"/>
    <xf numFmtId="166" fontId="21" fillId="2" borderId="0" xfId="0" applyNumberFormat="1" applyFont="1" applyFill="1" applyBorder="1"/>
    <xf numFmtId="166" fontId="21" fillId="0" borderId="0" xfId="0" applyNumberFormat="1" applyFont="1" applyFill="1" applyBorder="1"/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71" fontId="0" fillId="0" borderId="2" xfId="0" applyNumberFormat="1" applyFill="1" applyBorder="1" applyAlignment="1">
      <alignment horizontal="left" vertical="center"/>
    </xf>
    <xf numFmtId="0" fontId="9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40" fillId="0" borderId="13" xfId="0" applyFont="1" applyBorder="1" applyAlignment="1">
      <alignment horizontal="justify" wrapText="1"/>
    </xf>
    <xf numFmtId="0" fontId="3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DOCUME~1/86D2~1/LOCALS~1/Temp/Rar$DI00.687/&#1058;&#1072;&#1073;&#1083;&#1080;&#1094;&#1072;.rt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gov.cap.ru/DOCUME~1/86D2~1/LOCALS~1/Temp/Rar$DI00.687/&#1058;&#1072;&#1073;&#1083;&#1080;&#1094;&#1072;.rtf" TargetMode="External"/><Relationship Id="rId1" Type="http://schemas.openxmlformats.org/officeDocument/2006/relationships/hyperlink" Target="http://gov.cap.ru/DOCUME~1/86D2~1/LOCALS~1/Temp/Rar$DI00.687/&#1058;&#1072;&#1073;&#1083;&#1080;&#1094;&#1072;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zoomScale="120" zoomScaleNormal="120" workbookViewId="0">
      <selection activeCell="C33" sqref="C33"/>
    </sheetView>
  </sheetViews>
  <sheetFormatPr defaultRowHeight="12.75"/>
  <cols>
    <col min="1" max="1" width="30.85546875" customWidth="1"/>
    <col min="2" max="2" width="23" customWidth="1"/>
    <col min="3" max="3" width="17.85546875" customWidth="1"/>
    <col min="4" max="4" width="16.85546875" customWidth="1"/>
    <col min="5" max="5" width="0" hidden="1" customWidth="1"/>
    <col min="6" max="6" width="15.85546875" customWidth="1"/>
    <col min="7" max="7" width="15.7109375" customWidth="1"/>
    <col min="8" max="8" width="15" bestFit="1" customWidth="1"/>
  </cols>
  <sheetData>
    <row r="1" spans="1:8" ht="51.75" customHeight="1">
      <c r="A1" s="111" t="s">
        <v>58</v>
      </c>
      <c r="B1" s="111"/>
      <c r="C1" s="111"/>
      <c r="D1" s="111"/>
      <c r="E1" s="111"/>
      <c r="F1" s="111"/>
      <c r="G1" s="111"/>
    </row>
    <row r="2" spans="1:8" ht="16.5">
      <c r="A2" s="1"/>
      <c r="B2" s="2"/>
      <c r="C2" s="1" t="s">
        <v>60</v>
      </c>
      <c r="D2" s="1"/>
      <c r="E2" s="1"/>
      <c r="F2" s="1"/>
      <c r="G2" s="1"/>
    </row>
    <row r="3" spans="1:8" ht="6" customHeight="1">
      <c r="A3" s="3"/>
      <c r="B3" s="4"/>
    </row>
    <row r="4" spans="1:8" ht="87" customHeight="1">
      <c r="A4" s="112" t="s">
        <v>0</v>
      </c>
      <c r="B4" s="112" t="s">
        <v>1</v>
      </c>
      <c r="C4" s="112" t="s">
        <v>2</v>
      </c>
      <c r="D4" s="112" t="s">
        <v>3</v>
      </c>
      <c r="E4" s="112" t="s">
        <v>4</v>
      </c>
      <c r="F4" s="112" t="s">
        <v>5</v>
      </c>
      <c r="G4" s="113" t="s">
        <v>6</v>
      </c>
    </row>
    <row r="5" spans="1:8" ht="3.75" customHeight="1">
      <c r="A5" s="112"/>
      <c r="B5" s="112"/>
      <c r="C5" s="112"/>
      <c r="D5" s="112"/>
      <c r="E5" s="112"/>
      <c r="F5" s="112"/>
      <c r="G5" s="113"/>
    </row>
    <row r="6" spans="1:8" ht="13.5" customHeight="1">
      <c r="A6" s="5"/>
      <c r="B6" s="98" t="s">
        <v>7</v>
      </c>
      <c r="C6" s="98" t="s">
        <v>7</v>
      </c>
      <c r="D6" s="98" t="s">
        <v>8</v>
      </c>
      <c r="E6" s="98" t="s">
        <v>9</v>
      </c>
      <c r="F6" s="98" t="s">
        <v>8</v>
      </c>
      <c r="G6" s="98" t="s">
        <v>7</v>
      </c>
    </row>
    <row r="7" spans="1:8">
      <c r="A7" s="97">
        <v>1</v>
      </c>
      <c r="B7" s="99">
        <v>2</v>
      </c>
      <c r="C7" s="99">
        <v>3</v>
      </c>
      <c r="D7" s="99">
        <v>4</v>
      </c>
      <c r="E7" s="99">
        <v>5</v>
      </c>
      <c r="F7" s="99">
        <v>5</v>
      </c>
      <c r="G7" s="99">
        <v>6</v>
      </c>
    </row>
    <row r="8" spans="1:8" ht="16.5" customHeight="1">
      <c r="A8" s="114" t="s">
        <v>10</v>
      </c>
      <c r="B8" s="114"/>
      <c r="C8" s="114"/>
      <c r="D8" s="114"/>
      <c r="E8" s="114"/>
      <c r="F8" s="114"/>
      <c r="G8" s="114"/>
    </row>
    <row r="9" spans="1:8" ht="15">
      <c r="A9" s="6" t="s">
        <v>11</v>
      </c>
      <c r="B9" s="7">
        <v>16688639</v>
      </c>
      <c r="C9" s="8"/>
      <c r="D9" s="9">
        <f t="shared" ref="D9:D29" si="0">B9+C9</f>
        <v>16688639</v>
      </c>
      <c r="E9" s="10"/>
      <c r="F9" s="9">
        <v>0</v>
      </c>
      <c r="G9" s="9">
        <f>D9+F9</f>
        <v>16688639</v>
      </c>
      <c r="H9" s="104"/>
    </row>
    <row r="10" spans="1:8" ht="15" hidden="1">
      <c r="A10" s="11" t="s">
        <v>12</v>
      </c>
      <c r="B10" s="12"/>
      <c r="C10" s="8"/>
      <c r="D10" s="9">
        <f t="shared" si="0"/>
        <v>0</v>
      </c>
      <c r="E10" s="13"/>
      <c r="F10" s="14">
        <v>0</v>
      </c>
      <c r="G10" s="9">
        <f t="shared" ref="G10:G29" si="1">D10+F10</f>
        <v>0</v>
      </c>
    </row>
    <row r="11" spans="1:8" ht="15">
      <c r="A11" s="15">
        <v>212</v>
      </c>
      <c r="B11" s="16">
        <v>0</v>
      </c>
      <c r="C11" s="16"/>
      <c r="D11" s="9">
        <f t="shared" si="0"/>
        <v>0</v>
      </c>
      <c r="E11" s="13"/>
      <c r="F11" s="14"/>
      <c r="G11" s="9">
        <f t="shared" si="1"/>
        <v>0</v>
      </c>
    </row>
    <row r="12" spans="1:8" ht="15" hidden="1">
      <c r="A12" s="15" t="s">
        <v>13</v>
      </c>
      <c r="B12" s="17"/>
      <c r="C12" s="14"/>
      <c r="D12" s="9">
        <f t="shared" si="0"/>
        <v>0</v>
      </c>
      <c r="E12" s="13"/>
      <c r="F12" s="14"/>
      <c r="G12" s="9">
        <f t="shared" si="1"/>
        <v>0</v>
      </c>
    </row>
    <row r="13" spans="1:8" ht="15">
      <c r="A13" s="15">
        <v>221</v>
      </c>
      <c r="B13" s="17"/>
      <c r="C13" s="14">
        <v>25000</v>
      </c>
      <c r="D13" s="9">
        <f t="shared" si="0"/>
        <v>25000</v>
      </c>
      <c r="E13" s="13"/>
      <c r="F13" s="14"/>
      <c r="G13" s="9">
        <f t="shared" si="1"/>
        <v>25000</v>
      </c>
    </row>
    <row r="14" spans="1:8" ht="15">
      <c r="A14" s="15" t="s">
        <v>14</v>
      </c>
      <c r="B14" s="17"/>
      <c r="C14" s="14">
        <v>0</v>
      </c>
      <c r="D14" s="9">
        <f t="shared" si="0"/>
        <v>0</v>
      </c>
      <c r="E14" s="13"/>
      <c r="F14" s="14"/>
      <c r="G14" s="9">
        <f t="shared" si="1"/>
        <v>0</v>
      </c>
    </row>
    <row r="15" spans="1:8" ht="15">
      <c r="A15" s="18" t="s">
        <v>15</v>
      </c>
      <c r="B15" s="14"/>
      <c r="C15" s="101">
        <v>478395</v>
      </c>
      <c r="D15" s="21">
        <f t="shared" si="0"/>
        <v>478395</v>
      </c>
      <c r="E15" s="13"/>
      <c r="F15" s="100">
        <v>53155</v>
      </c>
      <c r="G15" s="21">
        <f t="shared" si="1"/>
        <v>531550</v>
      </c>
    </row>
    <row r="16" spans="1:8" ht="14.25" customHeight="1">
      <c r="A16" s="19" t="s">
        <v>16</v>
      </c>
      <c r="B16" s="14"/>
      <c r="C16" s="100">
        <v>350075</v>
      </c>
      <c r="D16" s="9">
        <f t="shared" si="0"/>
        <v>350075</v>
      </c>
      <c r="E16" s="13"/>
      <c r="F16" s="100">
        <v>350075</v>
      </c>
      <c r="G16" s="21">
        <f t="shared" si="1"/>
        <v>700150</v>
      </c>
    </row>
    <row r="17" spans="1:7" ht="27" customHeight="1">
      <c r="A17" s="19" t="s">
        <v>57</v>
      </c>
      <c r="B17" s="14"/>
      <c r="C17" s="14">
        <v>29000</v>
      </c>
      <c r="D17" s="9">
        <f t="shared" si="0"/>
        <v>29000</v>
      </c>
      <c r="E17" s="13"/>
      <c r="F17" s="14"/>
      <c r="G17" s="9">
        <f t="shared" si="1"/>
        <v>29000</v>
      </c>
    </row>
    <row r="18" spans="1:7" ht="15">
      <c r="A18" s="19">
        <v>225</v>
      </c>
      <c r="B18" s="14"/>
      <c r="C18" s="14">
        <v>108305</v>
      </c>
      <c r="D18" s="9">
        <f t="shared" si="0"/>
        <v>108305</v>
      </c>
      <c r="E18" s="13"/>
      <c r="F18" s="14"/>
      <c r="G18" s="9">
        <f t="shared" si="1"/>
        <v>108305</v>
      </c>
    </row>
    <row r="19" spans="1:7" ht="15">
      <c r="A19" s="19">
        <v>226</v>
      </c>
      <c r="B19" s="100"/>
      <c r="C19" s="14">
        <v>352639</v>
      </c>
      <c r="D19" s="21">
        <f t="shared" si="0"/>
        <v>352639</v>
      </c>
      <c r="E19" s="13"/>
      <c r="F19" s="14"/>
      <c r="G19" s="9">
        <f t="shared" si="1"/>
        <v>352639</v>
      </c>
    </row>
    <row r="20" spans="1:7" ht="15">
      <c r="A20" s="19">
        <v>227</v>
      </c>
      <c r="B20" s="100"/>
      <c r="C20" s="14">
        <v>5000</v>
      </c>
      <c r="D20" s="21">
        <f t="shared" si="0"/>
        <v>5000</v>
      </c>
      <c r="E20" s="13"/>
      <c r="F20" s="14"/>
      <c r="G20" s="9">
        <f t="shared" si="1"/>
        <v>5000</v>
      </c>
    </row>
    <row r="21" spans="1:7" ht="15">
      <c r="A21" s="19" t="s">
        <v>17</v>
      </c>
      <c r="B21" s="14"/>
      <c r="C21" s="14"/>
      <c r="D21" s="9">
        <f t="shared" si="0"/>
        <v>0</v>
      </c>
      <c r="E21" s="13"/>
      <c r="F21" s="102">
        <v>91922</v>
      </c>
      <c r="G21" s="21">
        <f t="shared" si="1"/>
        <v>91922</v>
      </c>
    </row>
    <row r="22" spans="1:7" ht="15">
      <c r="A22" s="19">
        <v>290</v>
      </c>
      <c r="B22" s="14"/>
      <c r="C22" s="14">
        <v>4000</v>
      </c>
      <c r="D22" s="9">
        <f t="shared" si="0"/>
        <v>4000</v>
      </c>
      <c r="E22" s="13"/>
      <c r="F22" s="14"/>
      <c r="G22" s="9">
        <f t="shared" si="1"/>
        <v>4000</v>
      </c>
    </row>
    <row r="23" spans="1:7" ht="15" hidden="1">
      <c r="A23" s="19">
        <v>290</v>
      </c>
      <c r="B23" s="14"/>
      <c r="C23" s="14"/>
      <c r="D23" s="9">
        <f t="shared" si="0"/>
        <v>0</v>
      </c>
      <c r="E23" s="13"/>
      <c r="F23" s="14"/>
      <c r="G23" s="9">
        <f t="shared" si="1"/>
        <v>0</v>
      </c>
    </row>
    <row r="24" spans="1:7" ht="15">
      <c r="A24" s="19">
        <v>310</v>
      </c>
      <c r="B24" s="100"/>
      <c r="C24" s="14">
        <v>199740</v>
      </c>
      <c r="D24" s="9">
        <f t="shared" si="0"/>
        <v>199740</v>
      </c>
      <c r="E24" s="13"/>
      <c r="F24" s="14"/>
      <c r="G24" s="9">
        <f t="shared" si="1"/>
        <v>199740</v>
      </c>
    </row>
    <row r="25" spans="1:7" ht="15">
      <c r="A25" s="19">
        <v>340</v>
      </c>
      <c r="B25" s="100"/>
      <c r="C25" s="100">
        <v>180456</v>
      </c>
      <c r="D25" s="9">
        <f t="shared" si="0"/>
        <v>180456</v>
      </c>
      <c r="E25" s="13"/>
      <c r="F25" s="14"/>
      <c r="G25" s="9">
        <f t="shared" si="1"/>
        <v>180456</v>
      </c>
    </row>
    <row r="26" spans="1:7" ht="15" hidden="1">
      <c r="A26" s="20"/>
      <c r="B26" s="14"/>
      <c r="C26" s="14"/>
      <c r="D26" s="21">
        <f t="shared" si="0"/>
        <v>0</v>
      </c>
      <c r="E26" s="13"/>
      <c r="F26" s="14"/>
      <c r="G26" s="9">
        <f t="shared" si="1"/>
        <v>0</v>
      </c>
    </row>
    <row r="27" spans="1:7" ht="15" hidden="1">
      <c r="A27" s="22" t="s">
        <v>18</v>
      </c>
      <c r="B27" s="14"/>
      <c r="C27" s="14"/>
      <c r="D27" s="21">
        <f t="shared" si="0"/>
        <v>0</v>
      </c>
      <c r="E27" s="13"/>
      <c r="F27" s="14"/>
      <c r="G27" s="9">
        <f t="shared" si="1"/>
        <v>0</v>
      </c>
    </row>
    <row r="28" spans="1:7" ht="15" hidden="1">
      <c r="A28" s="22" t="s">
        <v>19</v>
      </c>
      <c r="B28" s="14"/>
      <c r="C28" s="14"/>
      <c r="D28" s="21">
        <f t="shared" si="0"/>
        <v>0</v>
      </c>
      <c r="E28" s="13"/>
      <c r="F28" s="14"/>
      <c r="G28" s="9">
        <f t="shared" si="1"/>
        <v>0</v>
      </c>
    </row>
    <row r="29" spans="1:7" ht="22.5" customHeight="1">
      <c r="A29" s="23" t="s">
        <v>20</v>
      </c>
      <c r="B29" s="24">
        <f>SUM(B9:B28)</f>
        <v>16688639</v>
      </c>
      <c r="C29" s="24">
        <f>SUM(C9:C28)</f>
        <v>1732610</v>
      </c>
      <c r="D29" s="25">
        <f t="shared" si="0"/>
        <v>18421249</v>
      </c>
      <c r="E29" s="26">
        <f>SUM(E9:E28)</f>
        <v>0</v>
      </c>
      <c r="F29" s="24">
        <f>F9+F10+F11+F12+F15+F16+F17+F19+F21+F22+F23+F25+F27+F28+F24</f>
        <v>495152</v>
      </c>
      <c r="G29" s="25">
        <f t="shared" si="1"/>
        <v>18916401</v>
      </c>
    </row>
    <row r="30" spans="1:7" ht="5.25" customHeight="1">
      <c r="A30" s="27"/>
      <c r="B30" s="28"/>
      <c r="C30" s="28"/>
      <c r="D30" s="29"/>
      <c r="E30" s="30"/>
      <c r="F30" s="28"/>
      <c r="G30" s="29"/>
    </row>
    <row r="31" spans="1:7" ht="14.45" customHeight="1">
      <c r="A31" s="110" t="s">
        <v>21</v>
      </c>
      <c r="B31" s="110"/>
      <c r="C31" s="110"/>
      <c r="D31" s="110"/>
      <c r="E31" s="110"/>
      <c r="F31" s="110"/>
      <c r="G31" s="110"/>
    </row>
    <row r="32" spans="1:7" ht="13.15" customHeight="1">
      <c r="A32" s="31" t="s">
        <v>22</v>
      </c>
      <c r="B32" s="32" t="s">
        <v>23</v>
      </c>
      <c r="C32" s="109">
        <v>183855</v>
      </c>
      <c r="D32" s="33">
        <f>C32</f>
        <v>183855</v>
      </c>
      <c r="E32" s="32"/>
      <c r="F32" s="32"/>
      <c r="G32" s="34">
        <f>D32</f>
        <v>183855</v>
      </c>
    </row>
    <row r="33" spans="1:7" ht="23.45" customHeight="1">
      <c r="A33" s="35" t="s">
        <v>24</v>
      </c>
      <c r="B33" s="36"/>
      <c r="C33" s="37">
        <f>SUM(C32)</f>
        <v>183855</v>
      </c>
      <c r="D33" s="38">
        <f>SUM(D32)</f>
        <v>183855</v>
      </c>
      <c r="E33" s="36"/>
      <c r="F33" s="36"/>
      <c r="G33" s="26">
        <f>SUM(G32)</f>
        <v>183855</v>
      </c>
    </row>
    <row r="35" spans="1:7" ht="15">
      <c r="A35" s="110" t="s">
        <v>25</v>
      </c>
      <c r="B35" s="110"/>
      <c r="C35" s="110"/>
      <c r="D35" s="110"/>
      <c r="E35" s="110"/>
      <c r="F35" s="110"/>
      <c r="G35" s="110"/>
    </row>
    <row r="36" spans="1:7">
      <c r="A36" s="39" t="s">
        <v>26</v>
      </c>
      <c r="B36" s="40"/>
      <c r="C36" s="40"/>
      <c r="D36" s="41">
        <f>SUM(B36:C36)</f>
        <v>0</v>
      </c>
      <c r="E36" s="40"/>
      <c r="F36" s="40"/>
      <c r="G36" s="41">
        <f>D36</f>
        <v>0</v>
      </c>
    </row>
    <row r="37" spans="1:7">
      <c r="A37" s="39" t="s">
        <v>27</v>
      </c>
      <c r="B37" s="40"/>
      <c r="C37" s="40"/>
      <c r="D37" s="41">
        <f>C37</f>
        <v>0</v>
      </c>
      <c r="E37" s="40"/>
      <c r="F37" s="40"/>
      <c r="G37" s="41">
        <f>D37</f>
        <v>0</v>
      </c>
    </row>
    <row r="38" spans="1:7" ht="20.25" customHeight="1">
      <c r="A38" s="42" t="s">
        <v>24</v>
      </c>
      <c r="B38" s="43">
        <f>SUM(B36:B37)</f>
        <v>0</v>
      </c>
      <c r="C38" s="43">
        <f>SUM(C36:C37)</f>
        <v>0</v>
      </c>
      <c r="D38" s="43">
        <f>SUM(D36:D37)</f>
        <v>0</v>
      </c>
      <c r="E38" s="43"/>
      <c r="F38" s="43"/>
      <c r="G38" s="43">
        <f>SUM(G36:G37)</f>
        <v>0</v>
      </c>
    </row>
    <row r="39" spans="1:7" ht="9" customHeight="1">
      <c r="C39" s="106"/>
      <c r="D39" s="106"/>
      <c r="E39" s="105"/>
      <c r="F39" s="106"/>
      <c r="G39" s="106"/>
    </row>
    <row r="40" spans="1:7" ht="14.25" customHeight="1">
      <c r="A40" s="110" t="s">
        <v>56</v>
      </c>
      <c r="B40" s="110"/>
      <c r="C40" s="110"/>
      <c r="D40" s="110"/>
      <c r="E40" s="110"/>
      <c r="F40" s="110"/>
      <c r="G40" s="110"/>
    </row>
    <row r="41" spans="1:7" ht="38.25">
      <c r="A41" s="107" t="s">
        <v>54</v>
      </c>
      <c r="B41" s="40"/>
      <c r="C41" s="40">
        <v>16000</v>
      </c>
      <c r="D41" s="41">
        <f>SUM(B41:C41)</f>
        <v>16000</v>
      </c>
      <c r="E41" s="40"/>
      <c r="F41" s="40"/>
      <c r="G41" s="41">
        <f>D41</f>
        <v>16000</v>
      </c>
    </row>
    <row r="42" spans="1:7">
      <c r="A42" s="35" t="s">
        <v>24</v>
      </c>
      <c r="B42" s="36"/>
      <c r="C42" s="37">
        <f>SUM(C41)</f>
        <v>16000</v>
      </c>
      <c r="D42" s="38">
        <f>SUM(D41)</f>
        <v>16000</v>
      </c>
      <c r="E42" s="36"/>
      <c r="F42" s="36"/>
      <c r="G42" s="26">
        <f>SUM(G41)</f>
        <v>16000</v>
      </c>
    </row>
    <row r="43" spans="1:7" ht="10.5" customHeight="1">
      <c r="G43" s="44"/>
    </row>
    <row r="44" spans="1:7" ht="25.5" customHeight="1">
      <c r="A44" s="45" t="s">
        <v>28</v>
      </c>
      <c r="B44" s="46">
        <f t="shared" ref="B44:F44" si="2">B29+B33+B38</f>
        <v>16688639</v>
      </c>
      <c r="C44" s="46">
        <f t="shared" si="2"/>
        <v>1916465</v>
      </c>
      <c r="D44" s="46">
        <f t="shared" si="2"/>
        <v>18605104</v>
      </c>
      <c r="E44" s="46">
        <f t="shared" si="2"/>
        <v>0</v>
      </c>
      <c r="F44" s="46">
        <f t="shared" si="2"/>
        <v>495152</v>
      </c>
      <c r="G44" s="103">
        <f>G29+G33+G38+G41</f>
        <v>19116256</v>
      </c>
    </row>
    <row r="46" spans="1:7">
      <c r="G46" s="47"/>
    </row>
  </sheetData>
  <mergeCells count="12">
    <mergeCell ref="A40:G40"/>
    <mergeCell ref="A1:G1"/>
    <mergeCell ref="A4:A5"/>
    <mergeCell ref="B4:B5"/>
    <mergeCell ref="C4:C5"/>
    <mergeCell ref="D4:D5"/>
    <mergeCell ref="E4:E5"/>
    <mergeCell ref="F4:F5"/>
    <mergeCell ref="G4:G5"/>
    <mergeCell ref="A8:G8"/>
    <mergeCell ref="A31:G31"/>
    <mergeCell ref="A35:G35"/>
  </mergeCells>
  <phoneticPr fontId="4" type="noConversion"/>
  <hyperlinks>
    <hyperlink ref="G4" r:id="rId1" location="sub_1002%23sub_1002"/>
  </hyperlinks>
  <pageMargins left="1.5" right="0.59027777777777779" top="0.1701388888888889" bottom="0.15972222222222221" header="0.51180555555555551" footer="0.51180555555555551"/>
  <pageSetup paperSize="9" scale="90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20" zoomScaleNormal="120" workbookViewId="0">
      <selection activeCell="F3" sqref="F3:G3"/>
    </sheetView>
  </sheetViews>
  <sheetFormatPr defaultRowHeight="12.75"/>
  <cols>
    <col min="1" max="1" width="27.7109375" customWidth="1"/>
    <col min="2" max="2" width="8.42578125" customWidth="1"/>
    <col min="3" max="3" width="7" customWidth="1"/>
    <col min="4" max="4" width="12.42578125" customWidth="1"/>
    <col min="5" max="5" width="14" customWidth="1"/>
    <col min="6" max="6" width="14.42578125" customWidth="1"/>
    <col min="7" max="7" width="14.7109375" customWidth="1"/>
    <col min="8" max="8" width="10.42578125" customWidth="1"/>
    <col min="9" max="9" width="13" customWidth="1"/>
    <col min="10" max="10" width="11.85546875" customWidth="1"/>
    <col min="11" max="11" width="14.7109375" customWidth="1"/>
  </cols>
  <sheetData>
    <row r="1" spans="1:11" ht="15">
      <c r="A1" s="48" t="s">
        <v>29</v>
      </c>
      <c r="B1" s="48"/>
      <c r="C1" s="48"/>
      <c r="D1" s="48"/>
    </row>
    <row r="2" spans="1:11" ht="51.75" customHeight="1">
      <c r="A2" s="111" t="s">
        <v>59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6.5">
      <c r="A3" s="1"/>
      <c r="B3" s="1"/>
      <c r="C3" s="2"/>
      <c r="F3" s="115" t="s">
        <v>60</v>
      </c>
      <c r="G3" s="115"/>
      <c r="H3" s="1"/>
      <c r="I3" s="1"/>
      <c r="J3" s="1"/>
    </row>
    <row r="4" spans="1:11" ht="15">
      <c r="A4" s="3"/>
      <c r="B4" s="3"/>
      <c r="C4" s="3"/>
      <c r="D4" s="3"/>
      <c r="E4" s="4"/>
      <c r="F4" s="4"/>
    </row>
    <row r="5" spans="1:11" ht="84" customHeight="1">
      <c r="A5" s="116" t="s">
        <v>0</v>
      </c>
      <c r="B5" s="116" t="s">
        <v>30</v>
      </c>
      <c r="C5" s="116" t="s">
        <v>4</v>
      </c>
      <c r="D5" s="116" t="s">
        <v>1</v>
      </c>
      <c r="E5" s="116"/>
      <c r="F5" s="116" t="s">
        <v>2</v>
      </c>
      <c r="G5" s="116"/>
      <c r="H5" s="116" t="s">
        <v>31</v>
      </c>
      <c r="I5" s="116"/>
      <c r="J5" s="49" t="s">
        <v>5</v>
      </c>
      <c r="K5" s="50" t="s">
        <v>32</v>
      </c>
    </row>
    <row r="6" spans="1:11" ht="30.75" customHeight="1">
      <c r="A6" s="116"/>
      <c r="B6" s="116"/>
      <c r="C6" s="116"/>
      <c r="D6" s="49" t="s">
        <v>33</v>
      </c>
      <c r="E6" s="51" t="s">
        <v>34</v>
      </c>
      <c r="F6" s="52" t="s">
        <v>33</v>
      </c>
      <c r="G6" s="52" t="s">
        <v>34</v>
      </c>
      <c r="H6" s="49" t="s">
        <v>33</v>
      </c>
      <c r="I6" s="51" t="s">
        <v>34</v>
      </c>
      <c r="J6" s="49" t="s">
        <v>34</v>
      </c>
      <c r="K6" s="51" t="s">
        <v>34</v>
      </c>
    </row>
    <row r="7" spans="1:11" ht="25.5" hidden="1">
      <c r="A7" s="53"/>
      <c r="B7" s="53"/>
      <c r="C7" s="53"/>
      <c r="D7" s="53"/>
      <c r="E7" s="54" t="s">
        <v>35</v>
      </c>
      <c r="F7" s="54"/>
      <c r="G7" s="54" t="s">
        <v>35</v>
      </c>
      <c r="H7" s="54" t="s">
        <v>35</v>
      </c>
      <c r="I7" s="54"/>
      <c r="J7" s="54" t="s">
        <v>36</v>
      </c>
      <c r="K7" s="54" t="s">
        <v>9</v>
      </c>
    </row>
    <row r="8" spans="1:11">
      <c r="A8" s="55">
        <v>1</v>
      </c>
      <c r="B8" s="55"/>
      <c r="C8" s="55"/>
      <c r="D8" s="55"/>
      <c r="E8" s="55">
        <v>2</v>
      </c>
      <c r="F8" s="55"/>
      <c r="G8" s="55">
        <v>3</v>
      </c>
      <c r="H8" s="55">
        <v>4</v>
      </c>
      <c r="I8" s="55"/>
      <c r="J8" s="55">
        <v>6</v>
      </c>
      <c r="K8" s="55">
        <v>5</v>
      </c>
    </row>
    <row r="9" spans="1:11" ht="53.25" customHeight="1">
      <c r="A9" s="56" t="s">
        <v>37</v>
      </c>
      <c r="B9" s="57">
        <f>K9/K13</f>
        <v>0</v>
      </c>
      <c r="C9" s="58"/>
      <c r="D9" s="59">
        <v>0</v>
      </c>
      <c r="E9" s="64">
        <f>'Расходы на 2021'!B38</f>
        <v>0</v>
      </c>
      <c r="F9" s="60">
        <v>0</v>
      </c>
      <c r="G9" s="60"/>
      <c r="H9" s="60">
        <v>0</v>
      </c>
      <c r="I9" s="60">
        <f>G9+E9</f>
        <v>0</v>
      </c>
      <c r="J9" s="60"/>
      <c r="K9" s="61">
        <f>I9+J9</f>
        <v>0</v>
      </c>
    </row>
    <row r="10" spans="1:11" ht="110.45" customHeight="1">
      <c r="A10" s="62" t="s">
        <v>38</v>
      </c>
      <c r="B10" s="57">
        <f>K10/K13</f>
        <v>0.98954528543664622</v>
      </c>
      <c r="C10" s="63">
        <v>360</v>
      </c>
      <c r="D10" s="59">
        <f>E10/C10</f>
        <v>46357.330555555556</v>
      </c>
      <c r="E10" s="64">
        <f>'Расходы на 2021'!B29</f>
        <v>16688639</v>
      </c>
      <c r="F10" s="59">
        <f>G10/C10</f>
        <v>4812.8055555555557</v>
      </c>
      <c r="G10" s="64">
        <f>'Расходы на 2021'!C29</f>
        <v>1732610</v>
      </c>
      <c r="H10" s="65">
        <f>I10/C10</f>
        <v>51170.136111111111</v>
      </c>
      <c r="I10" s="66">
        <f>E10+G10</f>
        <v>18421249</v>
      </c>
      <c r="J10" s="67">
        <f>'Расходы на 2021'!F29</f>
        <v>495152</v>
      </c>
      <c r="K10" s="68">
        <f>I10+J10</f>
        <v>18916401</v>
      </c>
    </row>
    <row r="11" spans="1:11" ht="69" customHeight="1">
      <c r="A11" s="62" t="s">
        <v>39</v>
      </c>
      <c r="B11" s="57">
        <f>K11/K13</f>
        <v>9.6177305849011446E-3</v>
      </c>
      <c r="C11" s="63">
        <v>85</v>
      </c>
      <c r="D11" s="59"/>
      <c r="E11" s="64"/>
      <c r="F11" s="59">
        <f>G11/C11</f>
        <v>2163</v>
      </c>
      <c r="G11" s="64">
        <f>'Расходы на 2021'!C32</f>
        <v>183855</v>
      </c>
      <c r="H11" s="65">
        <f>I11/C11</f>
        <v>2163</v>
      </c>
      <c r="I11" s="66">
        <f>E11+G11</f>
        <v>183855</v>
      </c>
      <c r="J11" s="64"/>
      <c r="K11" s="61">
        <f>I11+J11</f>
        <v>183855</v>
      </c>
    </row>
    <row r="12" spans="1:11" ht="38.25">
      <c r="A12" s="108" t="s">
        <v>55</v>
      </c>
      <c r="B12" s="57">
        <f>K12/K13</f>
        <v>8.3698397845268445E-4</v>
      </c>
      <c r="C12" s="63">
        <v>4</v>
      </c>
      <c r="D12" s="59"/>
      <c r="E12" s="64"/>
      <c r="F12" s="59">
        <f>G12/C12</f>
        <v>4000</v>
      </c>
      <c r="G12" s="64">
        <f>'Расходы на 2021'!C41</f>
        <v>16000</v>
      </c>
      <c r="H12" s="65">
        <f>F12</f>
        <v>4000</v>
      </c>
      <c r="I12" s="66">
        <f>G12</f>
        <v>16000</v>
      </c>
      <c r="J12" s="64"/>
      <c r="K12" s="61">
        <f>I12+J12</f>
        <v>16000</v>
      </c>
    </row>
    <row r="13" spans="1:11" ht="27.75" customHeight="1">
      <c r="A13" s="69" t="s">
        <v>40</v>
      </c>
      <c r="B13" s="70">
        <f>B11+B10+B9</f>
        <v>0.99916301602154733</v>
      </c>
      <c r="C13" s="70">
        <f t="shared" ref="C13:E13" si="0">C11+C10+C9</f>
        <v>445</v>
      </c>
      <c r="D13" s="70">
        <f t="shared" si="0"/>
        <v>46357.330555555556</v>
      </c>
      <c r="E13" s="70">
        <f t="shared" si="0"/>
        <v>16688639</v>
      </c>
      <c r="F13" s="70">
        <f>F11+F10+F9+F12</f>
        <v>10975.805555555555</v>
      </c>
      <c r="G13" s="70">
        <f t="shared" ref="G13:J13" si="1">G11+G10+G9+G12</f>
        <v>1932465</v>
      </c>
      <c r="H13" s="70">
        <f t="shared" si="1"/>
        <v>57333.136111111111</v>
      </c>
      <c r="I13" s="70">
        <f t="shared" si="1"/>
        <v>18621104</v>
      </c>
      <c r="J13" s="70">
        <f t="shared" si="1"/>
        <v>495152</v>
      </c>
      <c r="K13" s="70">
        <f>K11+K10+K9+K12</f>
        <v>19116256</v>
      </c>
    </row>
    <row r="14" spans="1:11">
      <c r="E14" s="71"/>
      <c r="F14" s="71"/>
      <c r="G14" s="71"/>
      <c r="H14" s="71"/>
      <c r="I14" s="71"/>
      <c r="J14" s="71"/>
    </row>
    <row r="15" spans="1:11">
      <c r="E15" s="71"/>
      <c r="F15" s="71"/>
      <c r="G15" s="71"/>
      <c r="H15" s="71"/>
      <c r="I15" s="71"/>
      <c r="J15" s="71"/>
    </row>
    <row r="17" spans="6:6">
      <c r="F17" s="72"/>
    </row>
  </sheetData>
  <mergeCells count="8">
    <mergeCell ref="A2:J2"/>
    <mergeCell ref="F3:G3"/>
    <mergeCell ref="A5:A6"/>
    <mergeCell ref="B5:B6"/>
    <mergeCell ref="C5:C6"/>
    <mergeCell ref="D5:E5"/>
    <mergeCell ref="F5:G5"/>
    <mergeCell ref="H5:I5"/>
  </mergeCells>
  <phoneticPr fontId="4" type="noConversion"/>
  <pageMargins left="0.59027777777777779" right="0.2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abSelected="1" topLeftCell="A7" zoomScale="120" zoomScaleNormal="120" workbookViewId="0">
      <selection activeCell="F13" sqref="F13:F14"/>
    </sheetView>
  </sheetViews>
  <sheetFormatPr defaultRowHeight="12.75"/>
  <cols>
    <col min="1" max="1" width="29.7109375" customWidth="1"/>
    <col min="2" max="2" width="15.7109375" customWidth="1"/>
    <col min="3" max="3" width="18.28515625" customWidth="1"/>
    <col min="4" max="4" width="16.7109375" customWidth="1"/>
    <col min="5" max="6" width="16.140625" customWidth="1"/>
    <col min="7" max="7" width="18.28515625" customWidth="1"/>
  </cols>
  <sheetData>
    <row r="2" spans="1:7">
      <c r="A2" s="73" t="s">
        <v>41</v>
      </c>
      <c r="B2" s="74"/>
      <c r="C2" s="74"/>
    </row>
    <row r="3" spans="1:7">
      <c r="A3" s="74" t="s">
        <v>52</v>
      </c>
      <c r="B3" s="75"/>
      <c r="C3" s="75"/>
    </row>
    <row r="4" spans="1:7" ht="10.5" customHeight="1">
      <c r="A4" s="76" t="s">
        <v>42</v>
      </c>
      <c r="B4" s="75"/>
      <c r="C4" s="75"/>
    </row>
    <row r="5" spans="1:7">
      <c r="A5" s="77" t="s">
        <v>43</v>
      </c>
      <c r="B5" s="78" t="s">
        <v>53</v>
      </c>
      <c r="C5" s="75"/>
    </row>
    <row r="6" spans="1:7" ht="12.75" customHeight="1">
      <c r="A6" s="74" t="s">
        <v>44</v>
      </c>
      <c r="B6" s="118" t="s">
        <v>45</v>
      </c>
      <c r="C6" s="118"/>
    </row>
    <row r="7" spans="1:7" ht="7.5" customHeight="1">
      <c r="A7" s="74"/>
      <c r="B7" s="75"/>
      <c r="C7" s="75"/>
    </row>
    <row r="8" spans="1:7" ht="45" customHeight="1">
      <c r="B8" s="119" t="s">
        <v>61</v>
      </c>
      <c r="C8" s="119"/>
      <c r="D8" s="119"/>
      <c r="E8" s="119"/>
      <c r="F8" s="119"/>
    </row>
    <row r="9" spans="1:7" ht="12.75" customHeight="1">
      <c r="B9" s="119"/>
      <c r="C9" s="119"/>
      <c r="D9" s="119"/>
      <c r="E9" s="119"/>
      <c r="F9" s="119"/>
    </row>
    <row r="10" spans="1:7" ht="17.25" customHeight="1">
      <c r="B10" s="119"/>
      <c r="C10" s="119"/>
      <c r="D10" s="119"/>
      <c r="E10" s="119"/>
      <c r="F10" s="119"/>
    </row>
    <row r="11" spans="1:7">
      <c r="C11" s="79"/>
      <c r="D11" s="80"/>
      <c r="E11" s="79"/>
      <c r="F11" s="79"/>
    </row>
    <row r="13" spans="1:7" ht="105.75" customHeight="1">
      <c r="A13" s="120" t="s">
        <v>0</v>
      </c>
      <c r="B13" s="121" t="s">
        <v>1</v>
      </c>
      <c r="C13" s="121" t="s">
        <v>2</v>
      </c>
      <c r="D13" s="81" t="s">
        <v>46</v>
      </c>
      <c r="E13" s="121" t="s">
        <v>4</v>
      </c>
      <c r="F13" s="121" t="s">
        <v>5</v>
      </c>
      <c r="G13" s="113" t="s">
        <v>6</v>
      </c>
    </row>
    <row r="14" spans="1:7">
      <c r="A14" s="120"/>
      <c r="B14" s="121"/>
      <c r="C14" s="121"/>
      <c r="D14" s="82" t="s">
        <v>47</v>
      </c>
      <c r="E14" s="121"/>
      <c r="F14" s="121"/>
      <c r="G14" s="113"/>
    </row>
    <row r="15" spans="1:7">
      <c r="A15" s="83"/>
      <c r="B15" s="84" t="s">
        <v>35</v>
      </c>
      <c r="C15" s="84" t="s">
        <v>35</v>
      </c>
      <c r="D15" s="84" t="s">
        <v>35</v>
      </c>
      <c r="E15" s="84" t="s">
        <v>9</v>
      </c>
      <c r="F15" s="84" t="s">
        <v>36</v>
      </c>
      <c r="G15" s="84" t="s">
        <v>36</v>
      </c>
    </row>
    <row r="16" spans="1:7" ht="11.25" customHeight="1">
      <c r="A16" s="85">
        <v>1</v>
      </c>
      <c r="B16" s="86">
        <v>2</v>
      </c>
      <c r="C16" s="86">
        <v>3</v>
      </c>
      <c r="D16" s="86">
        <v>4</v>
      </c>
      <c r="E16" s="86">
        <v>5</v>
      </c>
      <c r="F16" s="86">
        <v>6</v>
      </c>
      <c r="G16" s="86">
        <v>7</v>
      </c>
    </row>
    <row r="17" spans="1:9" ht="39" customHeight="1">
      <c r="A17" s="87" t="s">
        <v>48</v>
      </c>
      <c r="B17" s="88">
        <f>'Расчет 2021 доле'!D9/1000</f>
        <v>0</v>
      </c>
      <c r="C17" s="89">
        <f>'Расчет 2021 доле'!F9/1000</f>
        <v>0</v>
      </c>
      <c r="D17" s="88">
        <f>B17+C17</f>
        <v>0</v>
      </c>
      <c r="E17" s="89">
        <f>'Расчет 2021 доле'!C9</f>
        <v>0</v>
      </c>
      <c r="F17" s="89">
        <f>'Расчет 2021 доле'!J9</f>
        <v>0</v>
      </c>
      <c r="G17" s="88">
        <f>(E17*D17)+F17</f>
        <v>0</v>
      </c>
    </row>
    <row r="18" spans="1:9" ht="69.75" customHeight="1">
      <c r="A18" s="90" t="s">
        <v>49</v>
      </c>
      <c r="B18" s="91">
        <f>'Расчет 2021 доле'!D10/1000</f>
        <v>46.357330555555556</v>
      </c>
      <c r="C18" s="91">
        <f>'Расчет 2021 доле'!F10/1000</f>
        <v>4.8128055555555553</v>
      </c>
      <c r="D18" s="91">
        <f>SUM(B18:C18)</f>
        <v>51.170136111111113</v>
      </c>
      <c r="E18" s="92">
        <f>'Расчет 2021 доле'!C10</f>
        <v>360</v>
      </c>
      <c r="F18" s="91">
        <f>'Расчет 2021 доле'!J10/1000</f>
        <v>495.15199999999999</v>
      </c>
      <c r="G18" s="91">
        <f>(E18*D18)+F18</f>
        <v>18916.400999999998</v>
      </c>
      <c r="H18" s="93"/>
      <c r="I18" s="94"/>
    </row>
    <row r="19" spans="1:9" ht="50.25" customHeight="1" thickBot="1">
      <c r="A19" s="90" t="s">
        <v>50</v>
      </c>
      <c r="B19" s="91">
        <f>'Расчет 2021 доле'!D11/1000</f>
        <v>0</v>
      </c>
      <c r="C19" s="91">
        <f>'Расчет 2021 доле'!F11/1000</f>
        <v>2.1629999999999998</v>
      </c>
      <c r="D19" s="91">
        <f>SUM(B19:C19)</f>
        <v>2.1629999999999998</v>
      </c>
      <c r="E19" s="92">
        <f>'Расчет 2021 доле'!C11</f>
        <v>85</v>
      </c>
      <c r="F19" s="91"/>
      <c r="G19" s="91">
        <f>(E19*D19)+F19</f>
        <v>183.85499999999999</v>
      </c>
    </row>
    <row r="20" spans="1:9" ht="41.25" customHeight="1" thickBot="1">
      <c r="A20" s="108" t="s">
        <v>55</v>
      </c>
      <c r="B20" s="91"/>
      <c r="C20" s="91">
        <f>'Расчет 2021 доле'!F12/1000</f>
        <v>4</v>
      </c>
      <c r="D20" s="91">
        <f>B20+C20</f>
        <v>4</v>
      </c>
      <c r="E20" s="92">
        <f>'Расчет 2021 доле'!C12</f>
        <v>4</v>
      </c>
      <c r="F20" s="91"/>
      <c r="G20" s="91">
        <f>(E20*D20)+F20</f>
        <v>16</v>
      </c>
    </row>
    <row r="21" spans="1:9" ht="24" customHeight="1" thickBot="1">
      <c r="A21" s="95" t="s">
        <v>51</v>
      </c>
      <c r="B21" s="91">
        <f>B20+B19+B18+B17</f>
        <v>46.357330555555556</v>
      </c>
      <c r="C21" s="91">
        <f t="shared" ref="C21:G21" si="0">C20+C19+C18+C17</f>
        <v>10.975805555555556</v>
      </c>
      <c r="D21" s="91">
        <f t="shared" si="0"/>
        <v>57.333136111111116</v>
      </c>
      <c r="E21" s="91">
        <f t="shared" si="0"/>
        <v>449</v>
      </c>
      <c r="F21" s="91">
        <f t="shared" si="0"/>
        <v>495.15199999999999</v>
      </c>
      <c r="G21" s="91">
        <f t="shared" si="0"/>
        <v>19116.255999999998</v>
      </c>
    </row>
    <row r="22" spans="1:9">
      <c r="A22" s="117"/>
      <c r="B22" s="117"/>
      <c r="C22" s="117"/>
      <c r="D22" s="117"/>
      <c r="E22" s="117"/>
      <c r="F22" s="117"/>
      <c r="G22" s="117"/>
    </row>
    <row r="23" spans="1:9">
      <c r="B23" s="94"/>
      <c r="C23" s="94"/>
      <c r="D23" s="94"/>
      <c r="E23" s="96"/>
      <c r="F23" s="94"/>
      <c r="G23" s="94"/>
    </row>
  </sheetData>
  <mergeCells count="9">
    <mergeCell ref="G13:G14"/>
    <mergeCell ref="A22:G22"/>
    <mergeCell ref="B6:C6"/>
    <mergeCell ref="B8:F10"/>
    <mergeCell ref="A13:A14"/>
    <mergeCell ref="B13:B14"/>
    <mergeCell ref="C13:C14"/>
    <mergeCell ref="E13:E14"/>
    <mergeCell ref="F13:F14"/>
  </mergeCells>
  <phoneticPr fontId="4" type="noConversion"/>
  <hyperlinks>
    <hyperlink ref="G13" r:id="rId1" location="sub_1002%23sub_1002"/>
    <hyperlink ref="D14" r:id="rId2" location="sub_1001%23sub_1001"/>
  </hyperlinks>
  <pageMargins left="0.45" right="0.1701388888888889" top="0.47013888888888888" bottom="0.15972222222222221" header="0.51180555555555551" footer="0.51180555555555551"/>
  <pageSetup paperSize="9" firstPageNumber="0" orientation="landscape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Расходы на 2021</vt:lpstr>
      <vt:lpstr>Расчет 2021 доле</vt:lpstr>
      <vt:lpstr>Лист1</vt:lpstr>
      <vt:lpstr>sub_2000_2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Пользователь Windows</cp:lastModifiedBy>
  <cp:lastPrinted>2022-07-21T06:34:58Z</cp:lastPrinted>
  <dcterms:created xsi:type="dcterms:W3CDTF">2015-03-19T07:00:30Z</dcterms:created>
  <dcterms:modified xsi:type="dcterms:W3CDTF">2022-08-21T16:41:31Z</dcterms:modified>
</cp:coreProperties>
</file>