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14210"/>
</workbook>
</file>

<file path=xl/calcChain.xml><?xml version="1.0" encoding="utf-8"?>
<calcChain xmlns="http://schemas.openxmlformats.org/spreadsheetml/2006/main">
  <c r="E17" i="3"/>
  <c r="E18"/>
  <c r="E19"/>
  <c r="E20"/>
  <c r="D20" i="1"/>
  <c r="G20"/>
  <c r="G12" i="2"/>
  <c r="F12"/>
  <c r="C20" i="3"/>
  <c r="D20"/>
  <c r="G20"/>
  <c r="C29" i="1"/>
  <c r="G10" i="2"/>
  <c r="G11"/>
  <c r="F11"/>
  <c r="F9"/>
  <c r="C17" i="3"/>
  <c r="B38" i="1"/>
  <c r="E9" i="2"/>
  <c r="D9"/>
  <c r="B29" i="1"/>
  <c r="E10" i="2"/>
  <c r="E21" i="3"/>
  <c r="F29" i="1"/>
  <c r="J10" i="2"/>
  <c r="I9"/>
  <c r="K9"/>
  <c r="H9"/>
  <c r="D41" i="1"/>
  <c r="G41"/>
  <c r="D36"/>
  <c r="G36"/>
  <c r="G38"/>
  <c r="G42"/>
  <c r="D42"/>
  <c r="C42"/>
  <c r="D9"/>
  <c r="G9"/>
  <c r="F17" i="3"/>
  <c r="C33" i="1"/>
  <c r="B19" i="3"/>
  <c r="C13" i="2"/>
  <c r="D10" i="1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1"/>
  <c r="G21"/>
  <c r="D22"/>
  <c r="G22"/>
  <c r="D23"/>
  <c r="G23"/>
  <c r="D24"/>
  <c r="G24"/>
  <c r="D25"/>
  <c r="G25"/>
  <c r="D26"/>
  <c r="G26"/>
  <c r="D27"/>
  <c r="G27"/>
  <c r="D28"/>
  <c r="G28"/>
  <c r="E29"/>
  <c r="E44"/>
  <c r="D32"/>
  <c r="D33"/>
  <c r="D37"/>
  <c r="G37"/>
  <c r="C38"/>
  <c r="D38"/>
  <c r="B44"/>
  <c r="I11" i="2"/>
  <c r="D29" i="1"/>
  <c r="I12" i="2"/>
  <c r="K12"/>
  <c r="H12"/>
  <c r="F18" i="3"/>
  <c r="F21"/>
  <c r="J13" i="2"/>
  <c r="F44" i="1"/>
  <c r="G29"/>
  <c r="G13" i="2"/>
  <c r="F10"/>
  <c r="C18" i="3"/>
  <c r="C44" i="1"/>
  <c r="D44"/>
  <c r="I10" i="2"/>
  <c r="D10"/>
  <c r="B18" i="3"/>
  <c r="D18"/>
  <c r="E13" i="2"/>
  <c r="F13"/>
  <c r="C19" i="3"/>
  <c r="G32" i="1"/>
  <c r="G33"/>
  <c r="G44"/>
  <c r="I13" i="2"/>
  <c r="D13"/>
  <c r="B17" i="3"/>
  <c r="K11" i="2"/>
  <c r="H11"/>
  <c r="G18" i="3"/>
  <c r="H10" i="2"/>
  <c r="H13"/>
  <c r="K10"/>
  <c r="K13"/>
  <c r="B12"/>
  <c r="C21" i="3"/>
  <c r="D19"/>
  <c r="G19"/>
  <c r="D17"/>
  <c r="B21"/>
  <c r="B10" i="2"/>
  <c r="B9"/>
  <c r="B11"/>
  <c r="G17" i="3"/>
  <c r="G21"/>
  <c r="D21"/>
  <c r="B13" i="2"/>
</calcChain>
</file>

<file path=xl/sharedStrings.xml><?xml version="1.0" encoding="utf-8"?>
<sst xmlns="http://schemas.openxmlformats.org/spreadsheetml/2006/main" count="95" uniqueCount="62">
  <si>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</si>
  <si>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</si>
  <si>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</si>
  <si>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</si>
  <si>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</si>
  <si>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</si>
  <si>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</si>
  <si>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</si>
  <si>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</si>
  <si>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</si>
  <si>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</si>
  <si>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</si>
  <si>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</si>
  <si>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</si>
  <si>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</si>
  <si>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</si>
  <si>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</si>
  <si>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</si>
  <si>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</si>
  <si>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</si>
  <si>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</si>
  <si>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</si>
  <si>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</si>
  <si>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</si>
  <si>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</si>
  <si>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</si>
  <si>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</si>
  <si>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</si>
  <si>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</si>
  <si>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</si>
  <si>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</si>
  <si>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</si>
  <si>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</si>
  <si>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</si>
  <si>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</si>
  <si>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</si>
  <si>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</si>
  <si>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</si>
  <si>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</si>
  <si>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</si>
  <si>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</si>
  <si>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</si>
  <si>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</si>
  <si>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</si>
  <si>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</si>
  <si>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</si>
  <si>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</si>
  <si>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</si>
  <si>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</si>
  <si>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</si>
  <si>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</si>
  <si>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</si>
  <si>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</si>
  <si>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</si>
  <si>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</si>
  <si>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</si>
  <si>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</si>
  <si>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</si>
  <si>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МБОУ "Комсомольская средняя общеобразовательная школа № 2"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</si>
  <si>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МБОУ "Комсомольская средняя общеобразовательная школа №2"  Комсомольского района Чувашской Республики 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</si>
  <si>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</si>
  <si>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МБОУ "Комсомольская средняя общеобразовательная школа СОШ 2"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</si>
</sst>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zoomScale="120" zoomScaleNormal="120" workbookViewId="0">
      <selection activeCell="C2" sqref="C2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58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7</v>
      </c>
      <c r="C6" s="99" t="s">
        <v>7</v>
      </c>
      <c r="D6" s="99" t="s">
        <v>8</v>
      </c>
      <c r="E6" s="99" t="s">
        <v>9</v>
      </c>
      <c r="F6" s="99" t="s">
        <v>8</v>
      </c>
      <c r="G6" s="99" t="s">
        <v>7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28349324</v>
      </c>
      <c r="C9" s="8"/>
      <c r="D9" s="9">
        <f t="shared" ref="D9:D29" si="0">B9+C9</f>
        <v>28349324</v>
      </c>
      <c r="E9" s="10"/>
      <c r="F9" s="9">
        <v>0</v>
      </c>
      <c r="G9" s="9">
        <f>D9+F9</f>
        <v>28349324</v>
      </c>
      <c r="H9" s="105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>
        <v>0</v>
      </c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41700</v>
      </c>
      <c r="D13" s="9">
        <f t="shared" si="0"/>
        <v>41700</v>
      </c>
      <c r="E13" s="13"/>
      <c r="F13" s="14"/>
      <c r="G13" s="9">
        <f t="shared" si="1"/>
        <v>41700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2">
        <v>657477</v>
      </c>
      <c r="D15" s="21">
        <f t="shared" si="0"/>
        <v>657477</v>
      </c>
      <c r="E15" s="13"/>
      <c r="F15" s="101">
        <v>73053</v>
      </c>
      <c r="G15" s="21">
        <f t="shared" si="1"/>
        <v>730530</v>
      </c>
    </row>
    <row r="16" spans="1:8" ht="14.25" customHeight="1">
      <c r="A16" s="19" t="s">
        <v>16</v>
      </c>
      <c r="B16" s="14"/>
      <c r="C16" s="101">
        <v>393625</v>
      </c>
      <c r="D16" s="9">
        <f t="shared" si="0"/>
        <v>393625</v>
      </c>
      <c r="E16" s="13"/>
      <c r="F16" s="101">
        <v>393625</v>
      </c>
      <c r="G16" s="21">
        <f t="shared" si="1"/>
        <v>787250</v>
      </c>
    </row>
    <row r="17" spans="1:7" ht="27" customHeight="1">
      <c r="A17" s="19" t="s">
        <v>57</v>
      </c>
      <c r="B17" s="14"/>
      <c r="C17" s="14">
        <v>145600</v>
      </c>
      <c r="D17" s="9">
        <f t="shared" si="0"/>
        <v>145600</v>
      </c>
      <c r="E17" s="13"/>
      <c r="F17" s="14"/>
      <c r="G17" s="9">
        <f t="shared" si="1"/>
        <v>145600</v>
      </c>
    </row>
    <row r="18" spans="1:7" ht="15">
      <c r="A18" s="19">
        <v>225</v>
      </c>
      <c r="B18" s="14"/>
      <c r="C18" s="14">
        <v>252600</v>
      </c>
      <c r="D18" s="9">
        <f t="shared" si="0"/>
        <v>252600</v>
      </c>
      <c r="E18" s="13"/>
      <c r="F18" s="14"/>
      <c r="G18" s="9">
        <f t="shared" si="1"/>
        <v>252600</v>
      </c>
    </row>
    <row r="19" spans="1:7" ht="15">
      <c r="A19" s="19">
        <v>226</v>
      </c>
      <c r="B19" s="101"/>
      <c r="C19" s="14">
        <v>387033</v>
      </c>
      <c r="D19" s="21">
        <f t="shared" si="0"/>
        <v>387033</v>
      </c>
      <c r="E19" s="13"/>
      <c r="F19" s="14"/>
      <c r="G19" s="9">
        <f t="shared" si="1"/>
        <v>387033</v>
      </c>
    </row>
    <row r="20" spans="1:7" ht="15">
      <c r="A20" s="19">
        <v>227</v>
      </c>
      <c r="B20" s="101"/>
      <c r="C20" s="14">
        <v>5000</v>
      </c>
      <c r="D20" s="21">
        <f t="shared" si="0"/>
        <v>5000</v>
      </c>
      <c r="E20" s="13"/>
      <c r="F20" s="14"/>
      <c r="G20" s="9">
        <f t="shared" si="1"/>
        <v>5000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3">
        <v>174821</v>
      </c>
      <c r="G21" s="21">
        <f t="shared" si="1"/>
        <v>174821</v>
      </c>
    </row>
    <row r="22" spans="1:7" ht="15">
      <c r="A22" s="19">
        <v>290</v>
      </c>
      <c r="B22" s="14"/>
      <c r="C22" s="14">
        <v>4000</v>
      </c>
      <c r="D22" s="9">
        <f t="shared" si="0"/>
        <v>4000</v>
      </c>
      <c r="E22" s="13"/>
      <c r="F22" s="14"/>
      <c r="G22" s="9">
        <f t="shared" si="1"/>
        <v>4000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1"/>
      <c r="C24" s="14">
        <v>279362</v>
      </c>
      <c r="D24" s="9">
        <f t="shared" si="0"/>
        <v>279362</v>
      </c>
      <c r="E24" s="13"/>
      <c r="F24" s="14"/>
      <c r="G24" s="9">
        <f t="shared" si="1"/>
        <v>279362</v>
      </c>
    </row>
    <row r="25" spans="1:7" ht="15">
      <c r="A25" s="19">
        <v>340</v>
      </c>
      <c r="B25" s="101"/>
      <c r="C25" s="14">
        <v>185370</v>
      </c>
      <c r="D25" s="9">
        <f t="shared" si="0"/>
        <v>185370</v>
      </c>
      <c r="E25" s="13"/>
      <c r="F25" s="14"/>
      <c r="G25" s="9">
        <f t="shared" si="1"/>
        <v>185370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28349324</v>
      </c>
      <c r="C29" s="24">
        <f>SUM(C9:C28)</f>
        <v>2351767</v>
      </c>
      <c r="D29" s="25">
        <f t="shared" si="0"/>
        <v>30701091</v>
      </c>
      <c r="E29" s="26">
        <f>SUM(E9:E28)</f>
        <v>0</v>
      </c>
      <c r="F29" s="24">
        <f>F9+F10+F11+F12+F15+F16+F17+F19+F21+F22+F23+F25+F27+F28+F24</f>
        <v>641499</v>
      </c>
      <c r="G29" s="25">
        <f t="shared" si="1"/>
        <v>31342590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33">
        <v>194670</v>
      </c>
      <c r="D32" s="34">
        <f>C32</f>
        <v>194670</v>
      </c>
      <c r="E32" s="32"/>
      <c r="F32" s="32"/>
      <c r="G32" s="35">
        <f>D32</f>
        <v>194670</v>
      </c>
    </row>
    <row r="33" spans="1:7" ht="23.45" customHeight="1">
      <c r="A33" s="36" t="s">
        <v>24</v>
      </c>
      <c r="B33" s="37"/>
      <c r="C33" s="38">
        <f>SUM(C32)</f>
        <v>194670</v>
      </c>
      <c r="D33" s="39">
        <f>SUM(D32)</f>
        <v>194670</v>
      </c>
      <c r="E33" s="37"/>
      <c r="F33" s="37"/>
      <c r="G33" s="26">
        <f>SUM(G32)</f>
        <v>194670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40" t="s">
        <v>26</v>
      </c>
      <c r="B36" s="41">
        <v>835882</v>
      </c>
      <c r="C36" s="41"/>
      <c r="D36" s="42">
        <f>SUM(B36:C36)</f>
        <v>835882</v>
      </c>
      <c r="E36" s="41"/>
      <c r="F36" s="41"/>
      <c r="G36" s="42">
        <f>D36</f>
        <v>835882</v>
      </c>
    </row>
    <row r="37" spans="1:7">
      <c r="A37" s="40" t="s">
        <v>27</v>
      </c>
      <c r="B37" s="41"/>
      <c r="C37" s="41"/>
      <c r="D37" s="42">
        <f>C37</f>
        <v>0</v>
      </c>
      <c r="E37" s="41"/>
      <c r="F37" s="41"/>
      <c r="G37" s="42">
        <f>D37</f>
        <v>0</v>
      </c>
    </row>
    <row r="38" spans="1:7" ht="20.25" customHeight="1">
      <c r="A38" s="43" t="s">
        <v>24</v>
      </c>
      <c r="B38" s="44">
        <f>SUM(B36:B37)</f>
        <v>835882</v>
      </c>
      <c r="C38" s="44">
        <f>SUM(C36:C37)</f>
        <v>0</v>
      </c>
      <c r="D38" s="44">
        <f>SUM(D36:D37)</f>
        <v>835882</v>
      </c>
      <c r="E38" s="44"/>
      <c r="F38" s="44"/>
      <c r="G38" s="44">
        <f>SUM(G36:G37)</f>
        <v>835882</v>
      </c>
    </row>
    <row r="39" spans="1:7" ht="9" customHeight="1">
      <c r="C39" s="107"/>
      <c r="D39" s="107"/>
      <c r="E39" s="106"/>
      <c r="F39" s="107"/>
      <c r="G39" s="107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8" t="s">
        <v>54</v>
      </c>
      <c r="B41" s="41"/>
      <c r="C41" s="41">
        <v>49500</v>
      </c>
      <c r="D41" s="42">
        <f>SUM(B41:C41)</f>
        <v>49500</v>
      </c>
      <c r="E41" s="41"/>
      <c r="F41" s="41"/>
      <c r="G41" s="42">
        <f>D41</f>
        <v>49500</v>
      </c>
    </row>
    <row r="42" spans="1:7">
      <c r="A42" s="36" t="s">
        <v>24</v>
      </c>
      <c r="B42" s="37"/>
      <c r="C42" s="38">
        <f>SUM(C41)</f>
        <v>49500</v>
      </c>
      <c r="D42" s="39">
        <f>SUM(D41)</f>
        <v>49500</v>
      </c>
      <c r="E42" s="37"/>
      <c r="F42" s="37"/>
      <c r="G42" s="26">
        <f>SUM(G41)</f>
        <v>49500</v>
      </c>
    </row>
    <row r="43" spans="1:7" ht="10.5" customHeight="1">
      <c r="G43" s="45"/>
    </row>
    <row r="44" spans="1:7" ht="25.5" customHeight="1">
      <c r="A44" s="46" t="s">
        <v>28</v>
      </c>
      <c r="B44" s="47">
        <f>B29+B33+B38</f>
        <v>29185206</v>
      </c>
      <c r="C44" s="47">
        <f>C29+C33+C38</f>
        <v>2546437</v>
      </c>
      <c r="D44" s="47">
        <f>D29+D33+D38</f>
        <v>31731643</v>
      </c>
      <c r="E44" s="47">
        <f>E29+E33+E38</f>
        <v>0</v>
      </c>
      <c r="F44" s="47">
        <f>F29+F33+F38</f>
        <v>641499</v>
      </c>
      <c r="G44" s="104">
        <f>G29+G33+G38+G41</f>
        <v>32422642</v>
      </c>
    </row>
    <row r="46" spans="1:7">
      <c r="G46" s="48"/>
    </row>
  </sheetData>
  <mergeCells count="12">
    <mergeCell ref="G4:G5"/>
    <mergeCell ref="A8:G8"/>
    <mergeCell ref="A31:G31"/>
    <mergeCell ref="A35:G35"/>
    <mergeCell ref="A40:G40"/>
    <mergeCell ref="A1:G1"/>
    <mergeCell ref="A4:A5"/>
    <mergeCell ref="B4:B5"/>
    <mergeCell ref="C4:C5"/>
    <mergeCell ref="D4:D5"/>
    <mergeCell ref="E4:E5"/>
    <mergeCell ref="F4:F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4" zoomScale="120" zoomScaleNormal="120" workbookViewId="0">
      <selection activeCell="C10" sqref="C10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.85546875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9" t="s">
        <v>29</v>
      </c>
      <c r="B1" s="49"/>
      <c r="C1" s="49"/>
      <c r="D1" s="49"/>
    </row>
    <row r="2" spans="1:11" ht="51.7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50" t="s">
        <v>5</v>
      </c>
      <c r="K5" s="51" t="s">
        <v>32</v>
      </c>
    </row>
    <row r="6" spans="1:11" ht="30.75" customHeight="1">
      <c r="A6" s="116"/>
      <c r="B6" s="116"/>
      <c r="C6" s="116"/>
      <c r="D6" s="50" t="s">
        <v>33</v>
      </c>
      <c r="E6" s="52" t="s">
        <v>34</v>
      </c>
      <c r="F6" s="53" t="s">
        <v>33</v>
      </c>
      <c r="G6" s="53" t="s">
        <v>34</v>
      </c>
      <c r="H6" s="50" t="s">
        <v>33</v>
      </c>
      <c r="I6" s="52" t="s">
        <v>34</v>
      </c>
      <c r="J6" s="50" t="s">
        <v>34</v>
      </c>
      <c r="K6" s="52" t="s">
        <v>34</v>
      </c>
    </row>
    <row r="7" spans="1:11" ht="25.5" hidden="1">
      <c r="A7" s="54"/>
      <c r="B7" s="54"/>
      <c r="C7" s="54"/>
      <c r="D7" s="54"/>
      <c r="E7" s="55" t="s">
        <v>35</v>
      </c>
      <c r="F7" s="55"/>
      <c r="G7" s="55" t="s">
        <v>35</v>
      </c>
      <c r="H7" s="55" t="s">
        <v>35</v>
      </c>
      <c r="I7" s="55"/>
      <c r="J7" s="55" t="s">
        <v>36</v>
      </c>
      <c r="K7" s="55" t="s">
        <v>9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37</v>
      </c>
      <c r="B9" s="58">
        <f>K9/K13</f>
        <v>2.5780810829666503E-2</v>
      </c>
      <c r="C9" s="59">
        <v>10</v>
      </c>
      <c r="D9" s="60">
        <f>E9/C9</f>
        <v>83588.2</v>
      </c>
      <c r="E9" s="65">
        <f ca="1">'Расходы на 2021'!B38</f>
        <v>835882</v>
      </c>
      <c r="F9" s="61">
        <f ca="1">G9/C9</f>
        <v>0</v>
      </c>
      <c r="G9" s="61"/>
      <c r="H9" s="61">
        <f ca="1">I9/C9</f>
        <v>83588.2</v>
      </c>
      <c r="I9" s="61">
        <f ca="1">G9+E9</f>
        <v>835882</v>
      </c>
      <c r="J9" s="61"/>
      <c r="K9" s="62">
        <f>I9+J9</f>
        <v>835882</v>
      </c>
    </row>
    <row r="10" spans="1:11" ht="110.45" customHeight="1">
      <c r="A10" s="63" t="s">
        <v>38</v>
      </c>
      <c r="B10" s="58">
        <f>K10/K13</f>
        <v>0.96668834082059074</v>
      </c>
      <c r="C10" s="64">
        <v>497</v>
      </c>
      <c r="D10" s="60">
        <f>E10/C10</f>
        <v>57040.893360160968</v>
      </c>
      <c r="E10" s="65">
        <f ca="1">'Расходы на 2021'!B29</f>
        <v>28349324</v>
      </c>
      <c r="F10" s="60">
        <f ca="1">G10/C10</f>
        <v>4731.9255533199193</v>
      </c>
      <c r="G10" s="65">
        <f ca="1">'Расходы на 2021'!C29</f>
        <v>2351767</v>
      </c>
      <c r="H10" s="66">
        <f ca="1">I10/C10</f>
        <v>61772.818913480885</v>
      </c>
      <c r="I10" s="67">
        <f ca="1">E10+G10</f>
        <v>30701091</v>
      </c>
      <c r="J10" s="68">
        <f ca="1">'Расходы на 2021'!F29</f>
        <v>641499</v>
      </c>
      <c r="K10" s="69">
        <f>I10+J10</f>
        <v>31342590</v>
      </c>
    </row>
    <row r="11" spans="1:11" ht="69" customHeight="1">
      <c r="A11" s="63" t="s">
        <v>39</v>
      </c>
      <c r="B11" s="58">
        <f>K11/K13</f>
        <v>6.0041374789876782E-3</v>
      </c>
      <c r="C11" s="64">
        <v>90</v>
      </c>
      <c r="D11" s="60"/>
      <c r="E11" s="65"/>
      <c r="F11" s="60">
        <f ca="1">G11/C11</f>
        <v>2163</v>
      </c>
      <c r="G11" s="65">
        <f ca="1">'Расходы на 2021'!C32</f>
        <v>194670</v>
      </c>
      <c r="H11" s="66">
        <f ca="1">I11/C11</f>
        <v>2163</v>
      </c>
      <c r="I11" s="67">
        <f ca="1">E11+G11</f>
        <v>194670</v>
      </c>
      <c r="J11" s="65"/>
      <c r="K11" s="62">
        <f>I11+J11</f>
        <v>194670</v>
      </c>
    </row>
    <row r="12" spans="1:11" ht="38.25">
      <c r="A12" s="109" t="s">
        <v>55</v>
      </c>
      <c r="B12" s="58">
        <f>K12/K13</f>
        <v>1.526710870755073E-3</v>
      </c>
      <c r="C12" s="64">
        <v>9</v>
      </c>
      <c r="D12" s="60"/>
      <c r="E12" s="65"/>
      <c r="F12" s="60">
        <f ca="1">G12/C12</f>
        <v>5500</v>
      </c>
      <c r="G12" s="65">
        <f ca="1">'Расходы на 2021'!C41</f>
        <v>49500</v>
      </c>
      <c r="H12" s="66">
        <f ca="1">F12</f>
        <v>5500</v>
      </c>
      <c r="I12" s="67">
        <f ca="1">G12</f>
        <v>49500</v>
      </c>
      <c r="J12" s="65"/>
      <c r="K12" s="62">
        <f>I12+J12</f>
        <v>49500</v>
      </c>
    </row>
    <row r="13" spans="1:11" ht="27.75" customHeight="1">
      <c r="A13" s="70" t="s">
        <v>40</v>
      </c>
      <c r="B13" s="71">
        <f>B11+B10+B9</f>
        <v>0.99847328912924493</v>
      </c>
      <c r="C13" s="71">
        <f>C11+C10+C9</f>
        <v>597</v>
      </c>
      <c r="D13" s="71">
        <f>D11+D10+D9</f>
        <v>140629.09336016097</v>
      </c>
      <c r="E13" s="71">
        <f>E11+E10+E9</f>
        <v>29185206</v>
      </c>
      <c r="F13" s="71">
        <f t="shared" ref="F13:K13" si="0">F11+F10+F9+F12</f>
        <v>12394.925553319919</v>
      </c>
      <c r="G13" s="71">
        <f t="shared" si="0"/>
        <v>2595937</v>
      </c>
      <c r="H13" s="71">
        <f t="shared" si="0"/>
        <v>153024.01891348089</v>
      </c>
      <c r="I13" s="71">
        <f t="shared" si="0"/>
        <v>31781143</v>
      </c>
      <c r="J13" s="71">
        <f t="shared" si="0"/>
        <v>641499</v>
      </c>
      <c r="K13" s="71">
        <f t="shared" si="0"/>
        <v>32422642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3"/>
  <sheetViews>
    <sheetView zoomScale="120" zoomScaleNormal="120" workbookViewId="0">
      <selection activeCell="C13" sqref="C13:C14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41</v>
      </c>
      <c r="B2" s="75"/>
      <c r="C2" s="75"/>
    </row>
    <row r="3" spans="1:7">
      <c r="A3" s="75" t="s">
        <v>52</v>
      </c>
      <c r="B3" s="76"/>
      <c r="C3" s="76"/>
    </row>
    <row r="4" spans="1:7" ht="10.5" customHeight="1">
      <c r="A4" s="77" t="s">
        <v>42</v>
      </c>
      <c r="B4" s="76"/>
      <c r="C4" s="76"/>
    </row>
    <row r="5" spans="1:7">
      <c r="A5" s="78" t="s">
        <v>43</v>
      </c>
      <c r="B5" s="79" t="s">
        <v>53</v>
      </c>
      <c r="C5" s="76"/>
    </row>
    <row r="6" spans="1:7" ht="12.75" customHeight="1">
      <c r="A6" s="75" t="s">
        <v>44</v>
      </c>
      <c r="B6" s="118" t="s">
        <v>45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0</v>
      </c>
      <c r="B13" s="121" t="s">
        <v>1</v>
      </c>
      <c r="C13" s="121" t="s">
        <v>2</v>
      </c>
      <c r="D13" s="82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3" t="s">
        <v>47</v>
      </c>
      <c r="E14" s="121"/>
      <c r="F14" s="121"/>
      <c r="G14" s="113"/>
    </row>
    <row r="15" spans="1:7">
      <c r="A15" s="84"/>
      <c r="B15" s="85" t="s">
        <v>35</v>
      </c>
      <c r="C15" s="85" t="s">
        <v>35</v>
      </c>
      <c r="D15" s="85" t="s">
        <v>35</v>
      </c>
      <c r="E15" s="85" t="s">
        <v>9</v>
      </c>
      <c r="F15" s="85" t="s">
        <v>36</v>
      </c>
      <c r="G15" s="85" t="s">
        <v>36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48</v>
      </c>
      <c r="B17" s="89">
        <f ca="1">'Расчет 2021 доле'!D9/1000</f>
        <v>83.588200000000001</v>
      </c>
      <c r="C17" s="90">
        <f ca="1">'Расчет 2021 доле'!F9/1000</f>
        <v>0</v>
      </c>
      <c r="D17" s="89">
        <f ca="1">B17+C17</f>
        <v>83.588200000000001</v>
      </c>
      <c r="E17" s="90">
        <f ca="1">'Расчет 2021 доле'!C9</f>
        <v>10</v>
      </c>
      <c r="F17" s="90">
        <f ca="1">'Расчет 2021 доле'!J9</f>
        <v>0</v>
      </c>
      <c r="G17" s="89">
        <f>(E17*D17)+F17</f>
        <v>835.88200000000006</v>
      </c>
    </row>
    <row r="18" spans="1:9" ht="69.75" customHeight="1">
      <c r="A18" s="91" t="s">
        <v>49</v>
      </c>
      <c r="B18" s="92">
        <f ca="1">'Расчет 2021 доле'!D10/1000</f>
        <v>57.040893360160965</v>
      </c>
      <c r="C18" s="92">
        <f ca="1">'Расчет 2021 доле'!F10/1000</f>
        <v>4.7319255533199192</v>
      </c>
      <c r="D18" s="92">
        <f ca="1">SUM(B18:C18)</f>
        <v>61.772818913480883</v>
      </c>
      <c r="E18" s="93">
        <f ca="1">'Расчет 2021 доле'!C10</f>
        <v>497</v>
      </c>
      <c r="F18" s="92">
        <f ca="1">'Расчет 2021 доле'!J10/1000</f>
        <v>641.49900000000002</v>
      </c>
      <c r="G18" s="92">
        <f>(E18*D18)+F18</f>
        <v>31342.59</v>
      </c>
      <c r="H18" s="94"/>
      <c r="I18" s="95"/>
    </row>
    <row r="19" spans="1:9" ht="50.25" customHeight="1" thickBot="1">
      <c r="A19" s="91" t="s">
        <v>50</v>
      </c>
      <c r="B19" s="92">
        <f ca="1">'Расчет 2021 доле'!D11/1000</f>
        <v>0</v>
      </c>
      <c r="C19" s="92">
        <f ca="1">'Расчет 2021 доле'!F11/1000</f>
        <v>2.1629999999999998</v>
      </c>
      <c r="D19" s="92">
        <f ca="1">SUM(B19:C19)</f>
        <v>2.1629999999999998</v>
      </c>
      <c r="E19" s="93">
        <f ca="1">'Расчет 2021 доле'!C11</f>
        <v>90</v>
      </c>
      <c r="F19" s="92"/>
      <c r="G19" s="92">
        <f>(E19*D19)+F19</f>
        <v>194.67</v>
      </c>
    </row>
    <row r="20" spans="1:9" ht="41.25" customHeight="1" thickBot="1">
      <c r="A20" s="109" t="s">
        <v>55</v>
      </c>
      <c r="B20" s="92"/>
      <c r="C20" s="92">
        <f ca="1">'Расчет 2021 доле'!F12/1000</f>
        <v>5.5</v>
      </c>
      <c r="D20" s="92">
        <f ca="1">B20+C20</f>
        <v>5.5</v>
      </c>
      <c r="E20" s="93">
        <f ca="1">'Расчет 2021 доле'!C12</f>
        <v>9</v>
      </c>
      <c r="F20" s="92"/>
      <c r="G20" s="92">
        <f>(E20*D20)+F20</f>
        <v>49.5</v>
      </c>
    </row>
    <row r="21" spans="1:9" ht="24" customHeight="1" thickBot="1">
      <c r="A21" s="96" t="s">
        <v>51</v>
      </c>
      <c r="B21" s="92">
        <f t="shared" ref="B21:G21" si="0">B20+B19+B18+B17</f>
        <v>140.62909336016097</v>
      </c>
      <c r="C21" s="92">
        <f t="shared" si="0"/>
        <v>12.394925553319919</v>
      </c>
      <c r="D21" s="92">
        <f t="shared" si="0"/>
        <v>153.02401891348089</v>
      </c>
      <c r="E21" s="92">
        <f t="shared" si="0"/>
        <v>606</v>
      </c>
      <c r="F21" s="92">
        <f t="shared" si="0"/>
        <v>641.49900000000002</v>
      </c>
      <c r="G21" s="92">
        <f t="shared" si="0"/>
        <v>32422.642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2022-07-21T06:34:58Z</cp:lastPrinted>
  <dcterms:created xsi:type="dcterms:W3CDTF">2015-03-19T07:00:30Z</dcterms:created>
  <dcterms:modified xsi:type="dcterms:W3CDTF">2022-08-22T14:44:03Z</dcterms:modified>
</cp:coreProperties>
</file>